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Forma1" sheetId="1" r:id="rId1"/>
    <sheet name="Forma2" sheetId="2" r:id="rId2"/>
    <sheet name="Forma3" sheetId="3" r:id="rId3"/>
    <sheet name="Fofma4" sheetId="4" r:id="rId4"/>
    <sheet name="Forma5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<sst xmlns="http://schemas.openxmlformats.org/spreadsheetml/2006/main" count="1349" uniqueCount="553">
  <si>
    <t xml:space="preserve">            BALANCE SHEET</t>
  </si>
  <si>
    <t>CODES</t>
  </si>
  <si>
    <t xml:space="preserve">Form № 01 under ОКUD  </t>
  </si>
  <si>
    <t>0710001</t>
  </si>
  <si>
    <t>as of</t>
  </si>
  <si>
    <t>31 December 2006</t>
  </si>
  <si>
    <t xml:space="preserve"> Date (year, month, day)</t>
  </si>
  <si>
    <t>31.12.2006</t>
  </si>
  <si>
    <t>Company</t>
  </si>
  <si>
    <t>"UTK" PJSC (mega-regional company)</t>
  </si>
  <si>
    <t xml:space="preserve">under ОКPО  </t>
  </si>
  <si>
    <t>01151037</t>
  </si>
  <si>
    <t>Taxpayer Identification Number</t>
  </si>
  <si>
    <t>TIN</t>
  </si>
  <si>
    <t>2308025192</t>
  </si>
  <si>
    <t>Areas of activities</t>
  </si>
  <si>
    <t>telecommunications</t>
  </si>
  <si>
    <t xml:space="preserve">under ОКVED  </t>
  </si>
  <si>
    <t>64.20;64.20.11</t>
  </si>
  <si>
    <t>Organizational and legal form/form of ownership</t>
  </si>
  <si>
    <t>mixed</t>
  </si>
  <si>
    <t xml:space="preserve">under ОКОPF/ОКFS  </t>
  </si>
  <si>
    <t>47/42</t>
  </si>
  <si>
    <t>Measurement unit</t>
  </si>
  <si>
    <t>thousand rubles</t>
  </si>
  <si>
    <t xml:space="preserve">under ОКЕI  </t>
  </si>
  <si>
    <t>384</t>
  </si>
  <si>
    <t>Address</t>
  </si>
  <si>
    <t xml:space="preserve">66, Karasunskaya street, Krasnodar </t>
  </si>
  <si>
    <t>Date of approval</t>
  </si>
  <si>
    <t>Date dispatched (received)</t>
  </si>
  <si>
    <t xml:space="preserve"> </t>
  </si>
  <si>
    <t>ASSETS</t>
  </si>
  <si>
    <t>Notes</t>
  </si>
  <si>
    <t>Index code</t>
  </si>
  <si>
    <t>Line code</t>
  </si>
  <si>
    <t>At the beginning of the period under report</t>
  </si>
  <si>
    <t>At the end of the period under report</t>
  </si>
  <si>
    <t>1,e,f</t>
  </si>
  <si>
    <t>1а</t>
  </si>
  <si>
    <t>2а</t>
  </si>
  <si>
    <t>*</t>
  </si>
  <si>
    <r>
      <t xml:space="preserve">I. NON-CURRENT ASSETS </t>
    </r>
    <r>
      <rPr>
        <sz val="10"/>
        <rFont val="Arial Cyr"/>
        <family val="0"/>
      </rPr>
      <t xml:space="preserve">                                                      Intangible assets                 </t>
    </r>
  </si>
  <si>
    <t xml:space="preserve">Fixed assets                        </t>
  </si>
  <si>
    <t>6.1.</t>
  </si>
  <si>
    <t>Capital investments</t>
  </si>
  <si>
    <t>6.2.</t>
  </si>
  <si>
    <t xml:space="preserve">Profitable investment in stocks of materials and capital equipment </t>
  </si>
  <si>
    <t xml:space="preserve">Long-term financial investments </t>
  </si>
  <si>
    <t>including: investments in subsidiaries</t>
  </si>
  <si>
    <t>6.3.</t>
  </si>
  <si>
    <t>investments in associates</t>
  </si>
  <si>
    <t>investments in other companies</t>
  </si>
  <si>
    <t>Other long-term financial investments</t>
  </si>
  <si>
    <t>Deferred tax assets</t>
  </si>
  <si>
    <t>6.4.</t>
  </si>
  <si>
    <t>Other non-current assets</t>
  </si>
  <si>
    <t>6.5.</t>
  </si>
  <si>
    <t>Total for section I</t>
  </si>
  <si>
    <r>
      <t xml:space="preserve">II.CURRENT ASSETS </t>
    </r>
    <r>
      <rPr>
        <sz val="10"/>
        <rFont val="Arial Cyr"/>
        <family val="2"/>
      </rPr>
      <t xml:space="preserve">                                                                               Inventories</t>
    </r>
  </si>
  <si>
    <r>
      <t>including:r</t>
    </r>
    <r>
      <rPr>
        <sz val="10"/>
        <rFont val="Arial Cyr"/>
        <family val="2"/>
      </rPr>
      <t xml:space="preserve">aw materials, materials and other similar values                                                               </t>
    </r>
  </si>
  <si>
    <t>6.6.</t>
  </si>
  <si>
    <t>expenditures in work-in-process (turnover costs)</t>
  </si>
  <si>
    <t>finished products and goods for resale</t>
  </si>
  <si>
    <t>shipped goods</t>
  </si>
  <si>
    <t>deferred expenses</t>
  </si>
  <si>
    <t>other inventories and expenses</t>
  </si>
  <si>
    <t>Value added tax on acquired values</t>
  </si>
  <si>
    <t>Accounts receivable (expected in over 12 months after the reporting date)</t>
  </si>
  <si>
    <r>
      <t xml:space="preserve">including:                                                                                                     </t>
    </r>
    <r>
      <rPr>
        <sz val="10"/>
        <rFont val="Arial Cyr"/>
        <family val="2"/>
      </rPr>
      <t xml:space="preserve">buyers and customers                                                                         </t>
    </r>
  </si>
  <si>
    <t>6.7.</t>
  </si>
  <si>
    <t xml:space="preserve">advances distributed </t>
  </si>
  <si>
    <t>other debtors</t>
  </si>
  <si>
    <t>Accounts receivable (expected within 12 months after the reporting date)</t>
  </si>
  <si>
    <t>6.8.</t>
  </si>
  <si>
    <t>6.9.</t>
  </si>
  <si>
    <t xml:space="preserve">Short-term financial investments  </t>
  </si>
  <si>
    <t>Monetary funds</t>
  </si>
  <si>
    <t xml:space="preserve">Other current assets </t>
  </si>
  <si>
    <t>Total for section II</t>
  </si>
  <si>
    <t>BALANCE (sum of lines 190+290)</t>
  </si>
  <si>
    <t>LIABILITIES</t>
  </si>
  <si>
    <r>
      <t xml:space="preserve">III. CAPITAL AND RESERVES  </t>
    </r>
    <r>
      <rPr>
        <sz val="10"/>
        <rFont val="Arial Cyr"/>
        <family val="2"/>
      </rPr>
      <t xml:space="preserve">                                                       Authorized capital  </t>
    </r>
  </si>
  <si>
    <t>6.10.</t>
  </si>
  <si>
    <t xml:space="preserve">Additional capital  </t>
  </si>
  <si>
    <t xml:space="preserve">Capital reserves </t>
  </si>
  <si>
    <t>Own shares redeemed from the shareholders</t>
  </si>
  <si>
    <t>Retained earnings (uncovered losses) of previous years</t>
  </si>
  <si>
    <t>Retained earnings (uncovered losses) of the year under report</t>
  </si>
  <si>
    <t>Х</t>
  </si>
  <si>
    <t xml:space="preserve">Total for section III  </t>
  </si>
  <si>
    <r>
      <t>IV. LONG-TERM LIABILITIES</t>
    </r>
    <r>
      <rPr>
        <sz val="10"/>
        <rFont val="Arial Cyr"/>
        <family val="2"/>
      </rPr>
      <t xml:space="preserve">                                                   Loans and credits    </t>
    </r>
  </si>
  <si>
    <t>6.13.</t>
  </si>
  <si>
    <r>
      <t>Including:</t>
    </r>
    <r>
      <rPr>
        <sz val="10"/>
        <rFont val="Arial Cyr"/>
        <family val="2"/>
      </rPr>
      <t xml:space="preserve">                                                                                                          credits </t>
    </r>
  </si>
  <si>
    <t>loans</t>
  </si>
  <si>
    <t>Deferred tax liabilities</t>
  </si>
  <si>
    <t>6.14.</t>
  </si>
  <si>
    <t>Other long-term liabilities</t>
  </si>
  <si>
    <t>6.15.</t>
  </si>
  <si>
    <t>Total for section IV</t>
  </si>
  <si>
    <r>
      <t xml:space="preserve">V. SHORT-TERM LIABILITIES </t>
    </r>
    <r>
      <rPr>
        <sz val="10"/>
        <rFont val="Arial Cyr"/>
        <family val="2"/>
      </rPr>
      <t xml:space="preserve">                                   Loans and credits   </t>
    </r>
  </si>
  <si>
    <t xml:space="preserve">Accounts payable,  </t>
  </si>
  <si>
    <r>
      <t>including:</t>
    </r>
    <r>
      <rPr>
        <sz val="10"/>
        <rFont val="Arial Cyr"/>
        <family val="2"/>
      </rPr>
      <t xml:space="preserve">                                                                                                        suppliers and contractors </t>
    </r>
  </si>
  <si>
    <t xml:space="preserve">advances received </t>
  </si>
  <si>
    <t xml:space="preserve">Wage arrears </t>
  </si>
  <si>
    <t>Indebtness to state out-of-budget funds</t>
  </si>
  <si>
    <t>Tax liabilities</t>
  </si>
  <si>
    <t>6.16.</t>
  </si>
  <si>
    <t>Other creditors</t>
  </si>
  <si>
    <t>Dividends payable to participants (founders)</t>
  </si>
  <si>
    <t xml:space="preserve">Deferred income </t>
  </si>
  <si>
    <t>6.17.</t>
  </si>
  <si>
    <t>Reserves for upcoming expenses</t>
  </si>
  <si>
    <t>6.18.</t>
  </si>
  <si>
    <t>Other short-term liabilities</t>
  </si>
  <si>
    <t xml:space="preserve">Total for section V </t>
  </si>
  <si>
    <t>BALANCE (sum of the lines 490+590+690)</t>
  </si>
  <si>
    <t xml:space="preserve">AVAILABILITY STATEMENT OF VALUABLES RECORDED ON OFF-BALANCE ACCOUNTS </t>
  </si>
  <si>
    <t>Description</t>
  </si>
  <si>
    <t>Leased fixed assets</t>
  </si>
  <si>
    <t>including those under leasing</t>
  </si>
  <si>
    <t>Inventories accepted for custody</t>
  </si>
  <si>
    <t>Goods accepted for commission</t>
  </si>
  <si>
    <t>Bad debts charged to losses</t>
  </si>
  <si>
    <t xml:space="preserve">Obligations and payments collaterals (security) received </t>
  </si>
  <si>
    <t>Obligations and payments collaterals (security) given</t>
  </si>
  <si>
    <t>Depreciation of housing stock</t>
  </si>
  <si>
    <t>Depreciation of objects  equipped with external modern services and utilities and other similar objects</t>
  </si>
  <si>
    <t>Payments for telecom services</t>
  </si>
  <si>
    <t>STATEMENT ON THE NET ASSETS VALUE</t>
  </si>
  <si>
    <t>Net assets</t>
  </si>
  <si>
    <r>
      <t xml:space="preserve">CEO     </t>
    </r>
    <r>
      <rPr>
        <sz val="10"/>
        <rFont val="Arial Cyr"/>
        <family val="2"/>
      </rPr>
      <t xml:space="preserve"> _____________  A.V. Andreev</t>
    </r>
  </si>
  <si>
    <r>
      <t>Chief Accountant</t>
    </r>
    <r>
      <rPr>
        <sz val="10"/>
        <rFont val="Arial Cyr"/>
        <family val="2"/>
      </rPr>
      <t>________  __Т.V. Rusinova</t>
    </r>
  </si>
  <si>
    <t xml:space="preserve">                           (signature)           (name)</t>
  </si>
  <si>
    <t xml:space="preserve">                                          (signature)    (name)</t>
  </si>
  <si>
    <t>20 April 2007</t>
  </si>
  <si>
    <t>PROFIT AND LOSS STATEMENT</t>
  </si>
  <si>
    <t xml:space="preserve">Form № 02 under ОКUD  </t>
  </si>
  <si>
    <t>0710002</t>
  </si>
  <si>
    <t>for</t>
  </si>
  <si>
    <t>For the period under report</t>
  </si>
  <si>
    <t>For the same period of the previous year</t>
  </si>
  <si>
    <r>
      <t xml:space="preserve">I.  Income from and expenses for normal activities                                                            </t>
    </r>
    <r>
      <rPr>
        <sz val="9"/>
        <rFont val="Arial Cyr"/>
        <family val="2"/>
      </rPr>
      <t xml:space="preserve">(Net) returns from sale of goods, products, works, services (less the VAT, excise taxes and similar obligatory fees)                             </t>
    </r>
  </si>
  <si>
    <t>7.1.</t>
  </si>
  <si>
    <t>010</t>
  </si>
  <si>
    <t>including that from the sales: of communication services</t>
  </si>
  <si>
    <t>011</t>
  </si>
  <si>
    <t>Cost of sold goods, products, works and services</t>
  </si>
  <si>
    <t>7.2.</t>
  </si>
  <si>
    <t>020</t>
  </si>
  <si>
    <t xml:space="preserve">Including that of communication services                                                    </t>
  </si>
  <si>
    <t>021</t>
  </si>
  <si>
    <t>PROFIT (LOSS) FROM SALES (LINES 010 -020)</t>
  </si>
  <si>
    <t>050</t>
  </si>
  <si>
    <r>
      <t xml:space="preserve">II. Operating income and expenses                                   </t>
    </r>
    <r>
      <rPr>
        <sz val="10"/>
        <rFont val="Arial Cyr"/>
        <family val="2"/>
      </rPr>
      <t xml:space="preserve"> Interest receivable</t>
    </r>
  </si>
  <si>
    <t>060</t>
  </si>
  <si>
    <t>Interest payable</t>
  </si>
  <si>
    <t>070</t>
  </si>
  <si>
    <t>Income from participation in other organizations</t>
  </si>
  <si>
    <t>080</t>
  </si>
  <si>
    <t>Other operating income</t>
  </si>
  <si>
    <t>7.3.</t>
  </si>
  <si>
    <t>090</t>
  </si>
  <si>
    <t>Other operating expenses</t>
  </si>
  <si>
    <t>100</t>
  </si>
  <si>
    <t>PROFIT (LOSS) BEFORE TAXES  (LINES 050+060-070+080+090-100+120-130)</t>
  </si>
  <si>
    <t>140</t>
  </si>
  <si>
    <t>Income tax charges (lines -151+/-152+/-153) including</t>
  </si>
  <si>
    <t>7.4.</t>
  </si>
  <si>
    <t xml:space="preserve">Deferred tax liabilities </t>
  </si>
  <si>
    <t>142</t>
  </si>
  <si>
    <t>151</t>
  </si>
  <si>
    <t>141</t>
  </si>
  <si>
    <t>152</t>
  </si>
  <si>
    <t>Current income tax charge</t>
  </si>
  <si>
    <t>150</t>
  </si>
  <si>
    <t>153</t>
  </si>
  <si>
    <t>NET PROFIT (LOSS) OF THE PERIOD UNDER REPORT) (LINES 140+150)</t>
  </si>
  <si>
    <t>190</t>
  </si>
  <si>
    <t xml:space="preserve">FOR REFERENCE                                                                            Income tax conditional expense (profit)
</t>
  </si>
  <si>
    <t>Fixed tax liabilities</t>
  </si>
  <si>
    <t>200</t>
  </si>
  <si>
    <t>Fixed tax assets</t>
  </si>
  <si>
    <t>в rubles</t>
  </si>
  <si>
    <t>2,e,,j,k</t>
  </si>
  <si>
    <t xml:space="preserve">     </t>
  </si>
  <si>
    <t>Base equity income (loss)</t>
  </si>
  <si>
    <t>Watered equity income (loss)</t>
  </si>
  <si>
    <t>*to be filled in the annual accounting report</t>
  </si>
  <si>
    <r>
      <t xml:space="preserve">                     </t>
    </r>
    <r>
      <rPr>
        <b/>
        <sz val="12"/>
        <rFont val="Arial Cyr"/>
        <family val="2"/>
      </rPr>
      <t xml:space="preserve">  Explanation of profit and loss items</t>
    </r>
  </si>
  <si>
    <t>profit</t>
  </si>
  <si>
    <t>loss</t>
  </si>
  <si>
    <t>1,d,e</t>
  </si>
  <si>
    <t xml:space="preserve">Fines, penalties and forfeits, which have been acknowledged or for which (arbitration) court awards on recovery have been received </t>
  </si>
  <si>
    <t>401</t>
  </si>
  <si>
    <t xml:space="preserve">Profit (loss) of previous years </t>
  </si>
  <si>
    <t>402</t>
  </si>
  <si>
    <t xml:space="preserve">Compensation of losses inflicted by failure to fulfill or to fulfill duly the obligations </t>
  </si>
  <si>
    <t>403</t>
  </si>
  <si>
    <t xml:space="preserve">Foreign exchange differences </t>
  </si>
  <si>
    <t>404</t>
  </si>
  <si>
    <t xml:space="preserve">Allocations to evaluation reserves </t>
  </si>
  <si>
    <t>405</t>
  </si>
  <si>
    <t xml:space="preserve">Written-off accounts receivable and payable </t>
  </si>
  <si>
    <t>406</t>
  </si>
  <si>
    <r>
      <t xml:space="preserve">CEO </t>
    </r>
    <r>
      <rPr>
        <sz val="10"/>
        <rFont val="Arial Cyr"/>
        <family val="2"/>
      </rPr>
      <t xml:space="preserve"> __________  Andreev A.V.</t>
    </r>
  </si>
  <si>
    <r>
      <t xml:space="preserve">Chief Accountant  </t>
    </r>
    <r>
      <rPr>
        <sz val="10"/>
        <rFont val="Arial Cyr"/>
        <family val="2"/>
      </rPr>
      <t>________ _Rusinova Т.V.</t>
    </r>
  </si>
  <si>
    <t xml:space="preserve">                    (signature)              (name)</t>
  </si>
  <si>
    <t xml:space="preserve">                                       (signature)      (name)</t>
  </si>
  <si>
    <t>CAPITAL MOVEMENT STATEMENT</t>
  </si>
  <si>
    <t xml:space="preserve">Form № 03 under ОКUD  </t>
  </si>
  <si>
    <t>0710003</t>
  </si>
  <si>
    <t xml:space="preserve">                      1. Capital changes</t>
  </si>
  <si>
    <t>Authorized capital</t>
  </si>
  <si>
    <t>Additional paid-in capital</t>
  </si>
  <si>
    <t>Reserves</t>
  </si>
  <si>
    <t>Retained earnings (uncovered losses)</t>
  </si>
  <si>
    <t>Total</t>
  </si>
  <si>
    <t>Balance as of 31 December 2004</t>
  </si>
  <si>
    <r>
      <t xml:space="preserve">                        </t>
    </r>
    <r>
      <rPr>
        <b/>
        <sz val="10"/>
        <rFont val="Arial Cyr"/>
        <family val="2"/>
      </rPr>
      <t>2005</t>
    </r>
    <r>
      <rPr>
        <sz val="10"/>
        <rFont val="Arial Cyr"/>
        <family val="2"/>
      </rPr>
      <t xml:space="preserve">                                                                     Changes in the accounting policy</t>
    </r>
  </si>
  <si>
    <t>101</t>
  </si>
  <si>
    <t>Change in value of fixed assets due to revaluation</t>
  </si>
  <si>
    <t>102</t>
  </si>
  <si>
    <t>Other</t>
  </si>
  <si>
    <t>103</t>
  </si>
  <si>
    <t>Balance as of 1 January 2005</t>
  </si>
  <si>
    <t>104</t>
  </si>
  <si>
    <t>Change of capital items:</t>
  </si>
  <si>
    <t>Foreign exchange differences</t>
  </si>
  <si>
    <t>201</t>
  </si>
  <si>
    <t>Net income (loss) of the reporting year</t>
  </si>
  <si>
    <t>202</t>
  </si>
  <si>
    <t>Dividends</t>
  </si>
  <si>
    <t>203</t>
  </si>
  <si>
    <t>Allocations to reserve funds</t>
  </si>
  <si>
    <t>204</t>
  </si>
  <si>
    <t>Issue of additional shares at  the Company’s own expense</t>
  </si>
  <si>
    <t>205</t>
  </si>
  <si>
    <t xml:space="preserve">Increase in share nominal value </t>
  </si>
  <si>
    <t>206</t>
  </si>
  <si>
    <t>Capital change due to retirement of PP&amp;E</t>
  </si>
  <si>
    <t>207</t>
  </si>
  <si>
    <t>208</t>
  </si>
  <si>
    <t>Capital increase due to:</t>
  </si>
  <si>
    <t>210</t>
  </si>
  <si>
    <t>issue of additional shares at the expense of shareholders</t>
  </si>
  <si>
    <t>211</t>
  </si>
  <si>
    <t xml:space="preserve">reorganization of a juridical person </t>
  </si>
  <si>
    <t>212</t>
  </si>
  <si>
    <t>other</t>
  </si>
  <si>
    <t>213</t>
  </si>
  <si>
    <t>Capital reduction due to:</t>
  </si>
  <si>
    <t>220</t>
  </si>
  <si>
    <t>Reduction of the shares’ quantity</t>
  </si>
  <si>
    <t>221</t>
  </si>
  <si>
    <t>decrease in share face value</t>
  </si>
  <si>
    <t>222</t>
  </si>
  <si>
    <t>223</t>
  </si>
  <si>
    <t>224</t>
  </si>
  <si>
    <t>Balance as of 31 December 2005</t>
  </si>
  <si>
    <t>300</t>
  </si>
  <si>
    <r>
      <t xml:space="preserve">                        </t>
    </r>
    <r>
      <rPr>
        <b/>
        <sz val="10"/>
        <rFont val="Arial Cyr"/>
        <family val="2"/>
      </rPr>
      <t>2006</t>
    </r>
    <r>
      <rPr>
        <sz val="10"/>
        <rFont val="Arial Cyr"/>
        <family val="2"/>
      </rPr>
      <t xml:space="preserve">                                                                     Changes in the accounting policy</t>
    </r>
  </si>
  <si>
    <t>301</t>
  </si>
  <si>
    <t>302</t>
  </si>
  <si>
    <t>303</t>
  </si>
  <si>
    <t>Balance as of 1 January 2006</t>
  </si>
  <si>
    <t>304</t>
  </si>
  <si>
    <t>400</t>
  </si>
  <si>
    <t>407</t>
  </si>
  <si>
    <t>408</t>
  </si>
  <si>
    <t>410</t>
  </si>
  <si>
    <t>411</t>
  </si>
  <si>
    <t>412</t>
  </si>
  <si>
    <t>413</t>
  </si>
  <si>
    <t>420</t>
  </si>
  <si>
    <t>421</t>
  </si>
  <si>
    <t>422</t>
  </si>
  <si>
    <t>423</t>
  </si>
  <si>
    <t>424</t>
  </si>
  <si>
    <t>Balance as of 31 December 2006</t>
  </si>
  <si>
    <t>500</t>
  </si>
  <si>
    <t xml:space="preserve">                      2. Reserves</t>
  </si>
  <si>
    <t>Opening balance</t>
  </si>
  <si>
    <t>Allocated</t>
  </si>
  <si>
    <t>Used/replenished</t>
  </si>
  <si>
    <t>Closing balance</t>
  </si>
  <si>
    <t>2</t>
  </si>
  <si>
    <r>
      <t xml:space="preserve">Reserves created in accordance with the legislation:    </t>
    </r>
    <r>
      <rPr>
        <sz val="9"/>
        <rFont val="Arial Cyr"/>
        <family val="2"/>
      </rPr>
      <t>Reserve fund</t>
    </r>
    <r>
      <rPr>
        <b/>
        <sz val="9"/>
        <rFont val="Arial Cyr"/>
        <family val="2"/>
      </rPr>
      <t xml:space="preserve">                                                                                                                         </t>
    </r>
    <r>
      <rPr>
        <sz val="9"/>
        <rFont val="Arial Cyr"/>
        <family val="2"/>
      </rPr>
      <t>2005</t>
    </r>
  </si>
  <si>
    <t>601</t>
  </si>
  <si>
    <t>602</t>
  </si>
  <si>
    <r>
      <t>Reserves created in accordance with the constituent documents:                                T</t>
    </r>
    <r>
      <rPr>
        <sz val="9"/>
        <rFont val="Arial Cyr"/>
        <family val="2"/>
      </rPr>
      <t xml:space="preserve">he Company  employees’ fund for shareholding  </t>
    </r>
    <r>
      <rPr>
        <b/>
        <sz val="9"/>
        <rFont val="Arial Cyr"/>
        <family val="2"/>
      </rPr>
      <t xml:space="preserve">  </t>
    </r>
    <r>
      <rPr>
        <sz val="9"/>
        <rFont val="Arial Cyr"/>
        <family val="2"/>
      </rPr>
      <t xml:space="preserve">                          2005</t>
    </r>
  </si>
  <si>
    <t>603</t>
  </si>
  <si>
    <t>604</t>
  </si>
  <si>
    <r>
      <t xml:space="preserve">Evaluation reserves:                                                                                    </t>
    </r>
    <r>
      <rPr>
        <sz val="9"/>
        <rFont val="Arial Cyr"/>
        <family val="2"/>
      </rPr>
      <t xml:space="preserve">Bad debt reserve                                                                                      2005 </t>
    </r>
  </si>
  <si>
    <t>605</t>
  </si>
  <si>
    <t>606</t>
  </si>
  <si>
    <r>
      <t xml:space="preserve">Provision for impairment of  financial assets  </t>
    </r>
    <r>
      <rPr>
        <b/>
        <sz val="8"/>
        <rFont val="Arial Cyr"/>
        <family val="2"/>
      </rPr>
      <t xml:space="preserve">                                    </t>
    </r>
    <r>
      <rPr>
        <sz val="8"/>
        <rFont val="Arial Cyr"/>
        <family val="2"/>
      </rPr>
      <t>2005</t>
    </r>
  </si>
  <si>
    <t>607</t>
  </si>
  <si>
    <t>608</t>
  </si>
  <si>
    <r>
      <t xml:space="preserve">Provision for impairment of inventories  </t>
    </r>
    <r>
      <rPr>
        <b/>
        <sz val="10"/>
        <rFont val="Arial Cyr"/>
        <family val="2"/>
      </rPr>
      <t xml:space="preserve"> </t>
    </r>
    <r>
      <rPr>
        <b/>
        <sz val="8"/>
        <rFont val="Arial Cyr"/>
        <family val="2"/>
      </rPr>
      <t xml:space="preserve">                                                                      </t>
    </r>
    <r>
      <rPr>
        <sz val="8"/>
        <rFont val="Arial Cyr"/>
        <family val="2"/>
      </rPr>
      <t xml:space="preserve">                                                2005                                                  </t>
    </r>
  </si>
  <si>
    <t>609</t>
  </si>
  <si>
    <t>610</t>
  </si>
  <si>
    <r>
      <t xml:space="preserve">Reserves for upcoming expenses:                             </t>
    </r>
    <r>
      <rPr>
        <b/>
        <sz val="8"/>
        <rFont val="Arial Cyr"/>
        <family val="2"/>
      </rPr>
      <t xml:space="preserve">                                                              </t>
    </r>
    <r>
      <rPr>
        <sz val="8"/>
        <rFont val="Arial Cyr"/>
        <family val="2"/>
      </rPr>
      <t xml:space="preserve"> 2005                                             </t>
    </r>
  </si>
  <si>
    <t>611</t>
  </si>
  <si>
    <t>612</t>
  </si>
  <si>
    <r>
      <t>Contingent liabilities reserves:</t>
    </r>
    <r>
      <rPr>
        <b/>
        <sz val="8"/>
        <rFont val="Arial Cyr"/>
        <family val="2"/>
      </rPr>
      <t xml:space="preserve">                                                                                            </t>
    </r>
    <r>
      <rPr>
        <sz val="8"/>
        <rFont val="Arial Cyr"/>
        <family val="2"/>
      </rPr>
      <t xml:space="preserve">2005                                                  </t>
    </r>
  </si>
  <si>
    <t>613</t>
  </si>
  <si>
    <t>614</t>
  </si>
  <si>
    <r>
      <t xml:space="preserve">        Chief Accountant   </t>
    </r>
    <r>
      <rPr>
        <sz val="10"/>
        <rFont val="Arial Cyr"/>
        <family val="2"/>
      </rPr>
      <t>________   Rusinova Т.V.</t>
    </r>
  </si>
  <si>
    <t xml:space="preserve">                 (signature)        (name)</t>
  </si>
  <si>
    <t xml:space="preserve">                        (signature)      (name)</t>
  </si>
  <si>
    <t xml:space="preserve">                STATEMENT OF CASH FLOWS</t>
  </si>
  <si>
    <t xml:space="preserve">Form № 04 under ОКUD  </t>
  </si>
  <si>
    <t>0710004</t>
  </si>
  <si>
    <t>For the year under report</t>
  </si>
  <si>
    <t>Cash and cash equivalents at the beginning of the year under report</t>
  </si>
  <si>
    <r>
      <t xml:space="preserve">     </t>
    </r>
    <r>
      <rPr>
        <b/>
        <sz val="9"/>
        <color indexed="8"/>
        <rFont val="Arial"/>
        <family val="2"/>
      </rPr>
      <t>OPERATING ACTIVITIES                                                                     Cash flows from operating activities</t>
    </r>
  </si>
  <si>
    <t>proceeds from buyers and customers</t>
  </si>
  <si>
    <t>proceeds received as agency fee</t>
  </si>
  <si>
    <t>022</t>
  </si>
  <si>
    <t>other proceeds</t>
  </si>
  <si>
    <t>023</t>
  </si>
  <si>
    <t>Cash flows used for:</t>
  </si>
  <si>
    <t>030</t>
  </si>
  <si>
    <t>purchase of goods, works, services, raw materials and other current assets</t>
  </si>
  <si>
    <t>031</t>
  </si>
  <si>
    <t>wages and salaries</t>
  </si>
  <si>
    <t>032</t>
  </si>
  <si>
    <t>interest paid</t>
  </si>
  <si>
    <t>033</t>
  </si>
  <si>
    <t>taxes payable</t>
  </si>
  <si>
    <t>034</t>
  </si>
  <si>
    <t>payments under agency contracts</t>
  </si>
  <si>
    <t>035</t>
  </si>
  <si>
    <t>other payments</t>
  </si>
  <si>
    <t>036</t>
  </si>
  <si>
    <t>Net cash flows from operating activities</t>
  </si>
  <si>
    <t>040</t>
  </si>
  <si>
    <t xml:space="preserve">   INVESTING ACTIVITIES                                                                                                                                   Cash flows from investing activities</t>
  </si>
  <si>
    <t>Proceeds from sales of property, plant and equipment and other non-current assets</t>
  </si>
  <si>
    <t>051</t>
  </si>
  <si>
    <t>Proceeds from redemption and sales of securities, shares of stock and other financial assets</t>
  </si>
  <si>
    <t>052</t>
  </si>
  <si>
    <t>dividend received</t>
  </si>
  <si>
    <t>053</t>
  </si>
  <si>
    <t>interest received</t>
  </si>
  <si>
    <t>054</t>
  </si>
  <si>
    <t>Proceeds from repayment of loans given to other companies</t>
  </si>
  <si>
    <t>055</t>
  </si>
  <si>
    <t>other proceeds from investing activities</t>
  </si>
  <si>
    <t>056</t>
  </si>
  <si>
    <t xml:space="preserve"> Purchase of property, plant and equipment and other non-current assets</t>
  </si>
  <si>
    <t>061</t>
  </si>
  <si>
    <t>Purchase of shares, shares of stock, shares of capital</t>
  </si>
  <si>
    <t>062</t>
  </si>
  <si>
    <t>Purchase of debt securities and other financial assets</t>
  </si>
  <si>
    <t>063</t>
  </si>
  <si>
    <t>loaning of other companies</t>
  </si>
  <si>
    <t>064</t>
  </si>
  <si>
    <t>other expenditures on investing activities</t>
  </si>
  <si>
    <t>065</t>
  </si>
  <si>
    <t>Net cash flows from investing activities</t>
  </si>
  <si>
    <t xml:space="preserve">      FINANCING ACTIVITIES                     Cash flows from financing activities</t>
  </si>
  <si>
    <t>Proceeds from borrowings</t>
  </si>
  <si>
    <t>081</t>
  </si>
  <si>
    <t>other proceeds from financing activities</t>
  </si>
  <si>
    <t>082</t>
  </si>
  <si>
    <t>Repayment of borrowings (excl. interest)</t>
  </si>
  <si>
    <t>091</t>
  </si>
  <si>
    <t>Repayment of finance lease obligations</t>
  </si>
  <si>
    <t>092</t>
  </si>
  <si>
    <t>dividends paid</t>
  </si>
  <si>
    <t>093</t>
  </si>
  <si>
    <t>other expenditures on financing activities</t>
  </si>
  <si>
    <t>094</t>
  </si>
  <si>
    <t>Net cash flows from financing activities</t>
  </si>
  <si>
    <t>Net increase (decrease) in cash and cash equivalents</t>
  </si>
  <si>
    <t>110</t>
  </si>
  <si>
    <t>Cash and cash equivalents at the end of the year under report</t>
  </si>
  <si>
    <t>120</t>
  </si>
  <si>
    <t>Foreign exchange gain (loss)</t>
  </si>
  <si>
    <t>130</t>
  </si>
  <si>
    <t>APPENDIX TO THE BALANCE SHEET</t>
  </si>
  <si>
    <t xml:space="preserve">Form № 05 under ОКUD  </t>
  </si>
  <si>
    <t>0710005</t>
  </si>
  <si>
    <t>"UTK" PJSC (MRC)</t>
  </si>
  <si>
    <t>Telecommunications</t>
  </si>
  <si>
    <t>Organizational &amp; Legal form/Form of Ownership</t>
  </si>
  <si>
    <t xml:space="preserve">1. Intangible  Assets </t>
  </si>
  <si>
    <t>Index</t>
  </si>
  <si>
    <t>Put into service</t>
  </si>
  <si>
    <t>Retired</t>
  </si>
  <si>
    <t>Objects of intellectual property (exclusive rights to the results of intellectual property)</t>
  </si>
  <si>
    <r>
      <t xml:space="preserve">including:                                              </t>
    </r>
    <r>
      <rPr>
        <sz val="10"/>
        <rFont val="Arial Cyr"/>
        <family val="2"/>
      </rPr>
      <t>holder of patents for inventions, industrial patents, certificates for effective models</t>
    </r>
  </si>
  <si>
    <t>Holder of rights to software, data bases</t>
  </si>
  <si>
    <t>012</t>
  </si>
  <si>
    <t>Owner of  trade marks  and signs of service, the name of the place of product origin</t>
  </si>
  <si>
    <t>014</t>
  </si>
  <si>
    <t>015</t>
  </si>
  <si>
    <t>105</t>
  </si>
  <si>
    <t>Miscellaneous</t>
  </si>
  <si>
    <t>106</t>
  </si>
  <si>
    <t>3</t>
  </si>
  <si>
    <t>4</t>
  </si>
  <si>
    <t>Intangible  Assets Depreciation - total</t>
  </si>
  <si>
    <t>including:                                              holder of patents for inventions, industrial patents, certificates for effective models</t>
  </si>
  <si>
    <t>121</t>
  </si>
  <si>
    <t>122</t>
  </si>
  <si>
    <t>123</t>
  </si>
  <si>
    <t>124</t>
  </si>
  <si>
    <t xml:space="preserve"> 2.FIXED ASSETS (PROPERTY, PLANT AND EQUIPMENT)</t>
  </si>
  <si>
    <t>put into service</t>
  </si>
  <si>
    <t>retired</t>
  </si>
  <si>
    <t xml:space="preserve">Buildings </t>
  </si>
  <si>
    <t>Switches and transmission devices</t>
  </si>
  <si>
    <t>Machines and equipment</t>
  </si>
  <si>
    <t>Vehicles</t>
  </si>
  <si>
    <t>Computers and office equipment</t>
  </si>
  <si>
    <t>Housing stock</t>
  </si>
  <si>
    <t>Land and natural resources</t>
  </si>
  <si>
    <t>Other PP&amp;E</t>
  </si>
  <si>
    <t>Fixed assets depreciation - total</t>
  </si>
  <si>
    <r>
      <t>including:                                    buildings</t>
    </r>
    <r>
      <rPr>
        <i/>
        <sz val="10"/>
        <rFont val="Arial Cyr"/>
        <family val="2"/>
      </rPr>
      <t xml:space="preserve"> </t>
    </r>
  </si>
  <si>
    <t>225</t>
  </si>
  <si>
    <t>226</t>
  </si>
  <si>
    <t>Out of line 210  - fixed assets under lease, total</t>
  </si>
  <si>
    <t>230</t>
  </si>
  <si>
    <t>231</t>
  </si>
  <si>
    <t>Other fixed assets</t>
  </si>
  <si>
    <t>Out of line 210  - fixed assets under conservation, total</t>
  </si>
  <si>
    <t>Reference</t>
  </si>
  <si>
    <t>Results of fixed assets’ reappraisal:</t>
  </si>
  <si>
    <t>250</t>
  </si>
  <si>
    <t>Original (replacement) value</t>
  </si>
  <si>
    <t>251</t>
  </si>
  <si>
    <t xml:space="preserve">Amortization </t>
  </si>
  <si>
    <t>252</t>
  </si>
  <si>
    <r>
      <t>Rented PP&amp;E</t>
    </r>
    <r>
      <rPr>
        <b/>
        <i/>
        <sz val="10"/>
        <color indexed="12"/>
        <rFont val="Arial Cyr"/>
        <family val="2"/>
      </rPr>
      <t xml:space="preserve"> </t>
    </r>
    <r>
      <rPr>
        <b/>
        <sz val="10"/>
        <rFont val="Arial Cyr"/>
        <family val="2"/>
      </rPr>
      <t>- total</t>
    </r>
  </si>
  <si>
    <t>260</t>
  </si>
  <si>
    <t>261</t>
  </si>
  <si>
    <t>262</t>
  </si>
  <si>
    <t>Premises put into operation and included in PP&amp;E structure before the state registration of the right of ownership</t>
  </si>
  <si>
    <t>3.Investments in stocks of materials and capital equipment</t>
  </si>
  <si>
    <t>entered</t>
  </si>
  <si>
    <t>property assigned for leasing</t>
  </si>
  <si>
    <t>hired-out property</t>
  </si>
  <si>
    <t>310</t>
  </si>
  <si>
    <t>Depreciation of  stocks of materials and capital equipment</t>
  </si>
  <si>
    <t>311</t>
  </si>
  <si>
    <r>
      <t xml:space="preserve">  4. </t>
    </r>
    <r>
      <rPr>
        <b/>
        <sz val="11"/>
        <rFont val="Arial Cyr"/>
        <family val="2"/>
      </rPr>
      <t>Expenses for research, development and process engineering works</t>
    </r>
    <r>
      <rPr>
        <sz val="12"/>
        <rFont val="Arial Cyr"/>
        <family val="2"/>
      </rPr>
      <t xml:space="preserve">  </t>
    </r>
  </si>
  <si>
    <t>Description of works</t>
  </si>
  <si>
    <t>written-off</t>
  </si>
  <si>
    <t>5</t>
  </si>
  <si>
    <t>6</t>
  </si>
  <si>
    <t>Finished research, development and process engineering works which results are used for the Company's production and administrative needs</t>
  </si>
  <si>
    <t>For reference</t>
  </si>
  <si>
    <t>Expenses for research, development and process engineering works in process</t>
  </si>
  <si>
    <t>320</t>
  </si>
  <si>
    <t>FOR REFERENCE</t>
  </si>
  <si>
    <t>For the reporting period</t>
  </si>
  <si>
    <t>Expenses charged to operating costs</t>
  </si>
  <si>
    <t>Expenses for research, development and process engineering works that have not produced positive results, charged to non-operating expenses</t>
  </si>
  <si>
    <t>5.Financial investments</t>
  </si>
  <si>
    <t>Long-term</t>
  </si>
  <si>
    <t>Short-term</t>
  </si>
  <si>
    <t>Investments in authorized (share) capitals of other organizations - total</t>
  </si>
  <si>
    <t>510</t>
  </si>
  <si>
    <t>501</t>
  </si>
  <si>
    <t xml:space="preserve">     including:                   subsidiaries and associates</t>
  </si>
  <si>
    <t>511</t>
  </si>
  <si>
    <t>502</t>
  </si>
  <si>
    <t>Government, municipal bonds and bonds of outsider companies</t>
  </si>
  <si>
    <t>515</t>
  </si>
  <si>
    <t>503</t>
  </si>
  <si>
    <t>Promissory notes</t>
  </si>
  <si>
    <t>520</t>
  </si>
  <si>
    <t>504</t>
  </si>
  <si>
    <t>Loans given</t>
  </si>
  <si>
    <t>525</t>
  </si>
  <si>
    <t>505</t>
  </si>
  <si>
    <t>Deposits with banks</t>
  </si>
  <si>
    <t>530</t>
  </si>
  <si>
    <t>506</t>
  </si>
  <si>
    <t>535</t>
  </si>
  <si>
    <t>507</t>
  </si>
  <si>
    <t>540</t>
  </si>
  <si>
    <r>
      <t xml:space="preserve">Out of the total amount - financial investments having current market value:               </t>
    </r>
    <r>
      <rPr>
        <sz val="10"/>
        <rFont val="Arial Cyr"/>
        <family val="2"/>
      </rPr>
      <t>Investments in authorized (share) capitals of other organizations - total</t>
    </r>
  </si>
  <si>
    <t>550</t>
  </si>
  <si>
    <t>551</t>
  </si>
  <si>
    <t>512</t>
  </si>
  <si>
    <t>555</t>
  </si>
  <si>
    <t>513</t>
  </si>
  <si>
    <t>560</t>
  </si>
  <si>
    <t>514</t>
  </si>
  <si>
    <t>565</t>
  </si>
  <si>
    <t>570</t>
  </si>
  <si>
    <r>
      <t xml:space="preserve">For reference:                                                  </t>
    </r>
    <r>
      <rPr>
        <sz val="10"/>
        <rFont val="Arial Cyr"/>
        <family val="2"/>
      </rPr>
      <t>Adjusted market value due to reappraisal with regard to the financial investments having the current market value</t>
    </r>
  </si>
  <si>
    <t>580</t>
  </si>
  <si>
    <t>521</t>
  </si>
  <si>
    <t xml:space="preserve">     6.  Operating costs </t>
  </si>
  <si>
    <t xml:space="preserve">   For the previous year                            </t>
  </si>
  <si>
    <t>Material expenses</t>
  </si>
  <si>
    <t>710</t>
  </si>
  <si>
    <t>Wages and salaries</t>
  </si>
  <si>
    <t>720</t>
  </si>
  <si>
    <t>Social expenses</t>
  </si>
  <si>
    <t>730</t>
  </si>
  <si>
    <t>Amortization</t>
  </si>
  <si>
    <t>740</t>
  </si>
  <si>
    <t>Other costs</t>
  </si>
  <si>
    <t>750</t>
  </si>
  <si>
    <t xml:space="preserve"> Total costs</t>
  </si>
  <si>
    <t>760</t>
  </si>
  <si>
    <t>Balance change (increase [+], decrease [-]): Work in process</t>
  </si>
  <si>
    <t>765</t>
  </si>
  <si>
    <t>621</t>
  </si>
  <si>
    <t>Deferred expenses</t>
  </si>
  <si>
    <t>766</t>
  </si>
  <si>
    <t>622</t>
  </si>
  <si>
    <t>7.Security</t>
  </si>
  <si>
    <t>Security received - total</t>
  </si>
  <si>
    <t>including:                                    bank guarantees</t>
  </si>
  <si>
    <t>711</t>
  </si>
  <si>
    <t>guarantees of third parties</t>
  </si>
  <si>
    <t>712</t>
  </si>
  <si>
    <t>713</t>
  </si>
  <si>
    <t xml:space="preserve">Property under pledge </t>
  </si>
  <si>
    <t>714</t>
  </si>
  <si>
    <t xml:space="preserve"> including:                               PP&amp;E</t>
  </si>
  <si>
    <t>715</t>
  </si>
  <si>
    <t>Securities and other financial assets</t>
  </si>
  <si>
    <t>Other property</t>
  </si>
  <si>
    <t>Security given  - total</t>
  </si>
  <si>
    <t>including:                      guarantees of third parties</t>
  </si>
  <si>
    <t>8. State support</t>
  </si>
  <si>
    <t>Budgetary provisions received in the reporting year - total</t>
  </si>
  <si>
    <t>910</t>
  </si>
  <si>
    <t>810</t>
  </si>
  <si>
    <t>including:                        budget allocations for capex financing</t>
  </si>
  <si>
    <t>811</t>
  </si>
  <si>
    <t>budget allocations for financing of current expenses</t>
  </si>
  <si>
    <t>812</t>
  </si>
  <si>
    <t>Received in the period under report</t>
  </si>
  <si>
    <t>Repaid in the period under report</t>
  </si>
  <si>
    <t>Budgetary credits - total</t>
  </si>
  <si>
    <t>920</t>
  </si>
  <si>
    <t>820</t>
  </si>
  <si>
    <t>budget allocations for capex financing</t>
  </si>
  <si>
    <t>821</t>
  </si>
  <si>
    <t>822</t>
  </si>
  <si>
    <r>
      <t xml:space="preserve">CEO </t>
    </r>
    <r>
      <rPr>
        <sz val="10"/>
        <rFont val="Arial Cyr"/>
        <family val="2"/>
      </rPr>
      <t xml:space="preserve"> _____________  _А.V.Аndreev</t>
    </r>
  </si>
  <si>
    <t xml:space="preserve">                                  (signature)               (name)</t>
  </si>
  <si>
    <t xml:space="preserve"> 20 April 2007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</si>
</sst>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0_ ;[Red]\-0\ "/>
    <numFmt numFmtId="166" formatCode="\(#,##0\);[Blue]\-#,##0"/>
    <numFmt numFmtId="167" formatCode="0;[Red]\(0\)"/>
    <numFmt numFmtId="168" formatCode="0;[Blue]\-0"/>
    <numFmt numFmtId="169" formatCode="\(0\);[Blue]\-0"/>
    <numFmt numFmtId="170" formatCode="0.000_ ;[Red]\-0.000\ "/>
    <numFmt numFmtId="171" formatCode="#,##0.00000_ ;[Red]\-#,##0.00000\ "/>
    <numFmt numFmtId="172" formatCode="0.00000_ ;[Red]\-0.00000\ "/>
    <numFmt numFmtId="173" formatCode="0.000"/>
    <numFmt numFmtId="174" formatCode="000"/>
  </numFmts>
  <fonts count="24">
    <font>
      <sz val="10"/>
      <name val="Arial"/>
      <family val="0"/>
    </font>
    <font>
      <sz val="8"/>
      <name val="Arial Cyr"/>
      <family val="2"/>
    </font>
    <font>
      <sz val="10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name val="Courier New Cyr"/>
      <family val="3"/>
    </font>
    <font>
      <i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12"/>
      <name val="Arial Cyr"/>
      <family val="2"/>
    </font>
    <font>
      <sz val="12"/>
      <name val="Arial Cyr"/>
      <family val="2"/>
    </font>
    <font>
      <sz val="9"/>
      <color indexed="8"/>
      <name val="Arial Cyr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1"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applyProtection="1">
      <alignment shrinkToFit="1"/>
      <protection/>
    </xf>
    <xf numFmtId="49" fontId="0" fillId="0" borderId="0" xfId="0" applyNumberFormat="1" applyAlignment="1" applyProtection="1">
      <alignment shrinkToFit="1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shrinkToFit="1"/>
    </xf>
    <xf numFmtId="49" fontId="0" fillId="0" borderId="0" xfId="0" applyNumberFormat="1" applyAlignment="1">
      <alignment shrinkToFit="1"/>
    </xf>
    <xf numFmtId="4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49" fontId="4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right" shrinkToFit="1"/>
      <protection/>
    </xf>
    <xf numFmtId="0" fontId="1" fillId="0" borderId="0" xfId="0" applyFont="1" applyAlignment="1">
      <alignment horizontal="right" shrinkToFit="1"/>
    </xf>
    <xf numFmtId="49" fontId="2" fillId="0" borderId="3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 wrapText="1" shrinkToFit="1"/>
    </xf>
    <xf numFmtId="4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 applyProtection="1">
      <alignment horizontal="left" wrapText="1" shrinkToFit="1"/>
      <protection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6" fillId="0" borderId="0" xfId="0" applyNumberFormat="1" applyFont="1" applyAlignment="1">
      <alignment horizontal="left" shrinkToFit="1"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Alignment="1">
      <alignment horizontal="right"/>
    </xf>
    <xf numFmtId="49" fontId="6" fillId="0" borderId="4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/>
    </xf>
    <xf numFmtId="0" fontId="2" fillId="0" borderId="5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49" fontId="2" fillId="0" borderId="6" xfId="0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" xfId="0" applyNumberFormat="1" applyFont="1" applyBorder="1" applyAlignment="1" applyProtection="1">
      <alignment horizontal="center"/>
      <protection/>
    </xf>
    <xf numFmtId="49" fontId="6" fillId="0" borderId="13" xfId="0" applyNumberFormat="1" applyFont="1" applyBorder="1" applyAlignment="1" applyProtection="1">
      <alignment horizontal="center"/>
      <protection/>
    </xf>
    <xf numFmtId="49" fontId="6" fillId="0" borderId="14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>
      <alignment wrapText="1"/>
    </xf>
    <xf numFmtId="49" fontId="6" fillId="0" borderId="13" xfId="0" applyNumberFormat="1" applyFont="1" applyFill="1" applyBorder="1" applyAlignment="1" applyProtection="1">
      <alignment wrapText="1"/>
      <protection locked="0"/>
    </xf>
    <xf numFmtId="0" fontId="0" fillId="0" borderId="14" xfId="0" applyNumberForma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164" fontId="7" fillId="0" borderId="17" xfId="0" applyNumberFormat="1" applyFont="1" applyFill="1" applyBorder="1" applyAlignment="1" applyProtection="1">
      <alignment horizontal="right"/>
      <protection locked="0"/>
    </xf>
    <xf numFmtId="164" fontId="7" fillId="0" borderId="18" xfId="0" applyNumberFormat="1" applyFont="1" applyFill="1" applyBorder="1" applyAlignment="1" applyProtection="1">
      <alignment horizontal="right"/>
      <protection locked="0"/>
    </xf>
    <xf numFmtId="49" fontId="0" fillId="0" borderId="19" xfId="0" applyNumberFormat="1" applyBorder="1" applyAlignment="1">
      <alignment wrapText="1"/>
    </xf>
    <xf numFmtId="49" fontId="2" fillId="0" borderId="20" xfId="0" applyNumberFormat="1" applyFont="1" applyFill="1" applyBorder="1" applyAlignment="1" applyProtection="1">
      <alignment wrapText="1"/>
      <protection locked="0"/>
    </xf>
    <xf numFmtId="0" fontId="0" fillId="0" borderId="21" xfId="0" applyNumberForma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164" fontId="7" fillId="0" borderId="23" xfId="0" applyNumberFormat="1" applyFont="1" applyFill="1" applyBorder="1" applyAlignment="1" applyProtection="1">
      <alignment horizontal="right"/>
      <protection locked="0"/>
    </xf>
    <xf numFmtId="164" fontId="7" fillId="0" borderId="24" xfId="0" applyNumberFormat="1" applyFont="1" applyFill="1" applyBorder="1" applyAlignment="1" applyProtection="1">
      <alignment horizontal="right"/>
      <protection locked="0"/>
    </xf>
    <xf numFmtId="0" fontId="2" fillId="0" borderId="22" xfId="0" applyFont="1" applyBorder="1" applyAlignment="1">
      <alignment horizontal="center"/>
    </xf>
    <xf numFmtId="164" fontId="7" fillId="0" borderId="23" xfId="0" applyNumberFormat="1" applyFont="1" applyBorder="1" applyAlignment="1" applyProtection="1">
      <alignment horizontal="right"/>
      <protection locked="0"/>
    </xf>
    <xf numFmtId="164" fontId="7" fillId="0" borderId="24" xfId="0" applyNumberFormat="1" applyFont="1" applyBorder="1" applyAlignment="1" applyProtection="1">
      <alignment horizontal="right"/>
      <protection locked="0"/>
    </xf>
    <xf numFmtId="0" fontId="6" fillId="0" borderId="22" xfId="0" applyFont="1" applyBorder="1" applyAlignment="1">
      <alignment horizontal="center"/>
    </xf>
    <xf numFmtId="164" fontId="7" fillId="0" borderId="23" xfId="0" applyNumberFormat="1" applyFont="1" applyFill="1" applyBorder="1" applyAlignment="1" applyProtection="1">
      <alignment horizontal="right"/>
      <protection/>
    </xf>
    <xf numFmtId="164" fontId="7" fillId="0" borderId="24" xfId="0" applyNumberFormat="1" applyFont="1" applyFill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wrapText="1"/>
      <protection locked="0"/>
    </xf>
    <xf numFmtId="0" fontId="2" fillId="0" borderId="25" xfId="0" applyFont="1" applyBorder="1" applyAlignment="1">
      <alignment horizontal="centerContinuous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7" fillId="0" borderId="26" xfId="0" applyNumberFormat="1" applyFont="1" applyBorder="1" applyAlignment="1" applyProtection="1">
      <alignment horizontal="right"/>
      <protection locked="0"/>
    </xf>
    <xf numFmtId="49" fontId="6" fillId="0" borderId="27" xfId="0" applyNumberFormat="1" applyFont="1" applyBorder="1" applyAlignment="1">
      <alignment wrapText="1"/>
    </xf>
    <xf numFmtId="49" fontId="6" fillId="0" borderId="28" xfId="0" applyNumberFormat="1" applyFont="1" applyBorder="1" applyAlignment="1" applyProtection="1">
      <alignment wrapText="1"/>
      <protection locked="0"/>
    </xf>
    <xf numFmtId="0" fontId="0" fillId="0" borderId="29" xfId="0" applyNumberFormat="1" applyBorder="1" applyAlignment="1">
      <alignment horizontal="center" wrapText="1"/>
    </xf>
    <xf numFmtId="0" fontId="6" fillId="0" borderId="30" xfId="0" applyFont="1" applyBorder="1" applyAlignment="1">
      <alignment horizontal="centerContinuous"/>
    </xf>
    <xf numFmtId="164" fontId="7" fillId="0" borderId="31" xfId="0" applyNumberFormat="1" applyFont="1" applyFill="1" applyBorder="1" applyAlignment="1" applyProtection="1">
      <alignment horizontal="right"/>
      <protection/>
    </xf>
    <xf numFmtId="164" fontId="7" fillId="0" borderId="32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wrapText="1"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49" fontId="6" fillId="0" borderId="33" xfId="0" applyNumberFormat="1" applyFont="1" applyBorder="1" applyAlignment="1" applyProtection="1">
      <alignment horizontal="center"/>
      <protection/>
    </xf>
    <xf numFmtId="49" fontId="6" fillId="0" borderId="23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49" fontId="6" fillId="0" borderId="26" xfId="0" applyNumberFormat="1" applyFont="1" applyBorder="1" applyAlignment="1" applyProtection="1">
      <alignment horizontal="center"/>
      <protection/>
    </xf>
    <xf numFmtId="49" fontId="6" fillId="0" borderId="13" xfId="0" applyNumberFormat="1" applyFont="1" applyBorder="1" applyAlignment="1" applyProtection="1">
      <alignment wrapText="1"/>
      <protection locked="0"/>
    </xf>
    <xf numFmtId="0" fontId="0" fillId="0" borderId="34" xfId="0" applyNumberForma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164" fontId="7" fillId="0" borderId="17" xfId="0" applyNumberFormat="1" applyFont="1" applyFill="1" applyBorder="1" applyAlignment="1" applyProtection="1">
      <alignment horizontal="right"/>
      <protection/>
    </xf>
    <xf numFmtId="164" fontId="7" fillId="0" borderId="18" xfId="0" applyNumberFormat="1" applyFont="1" applyFill="1" applyBorder="1" applyAlignment="1" applyProtection="1">
      <alignment horizontal="right"/>
      <protection/>
    </xf>
    <xf numFmtId="49" fontId="9" fillId="0" borderId="19" xfId="0" applyNumberFormat="1" applyFont="1" applyBorder="1" applyAlignment="1">
      <alignment wrapText="1"/>
    </xf>
    <xf numFmtId="0" fontId="0" fillId="0" borderId="36" xfId="0" applyNumberFormat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49" fontId="2" fillId="0" borderId="19" xfId="0" applyNumberFormat="1" applyFont="1" applyBorder="1" applyAlignment="1">
      <alignment wrapText="1"/>
    </xf>
    <xf numFmtId="49" fontId="2" fillId="0" borderId="20" xfId="0" applyNumberFormat="1" applyFont="1" applyBorder="1" applyAlignment="1" applyProtection="1">
      <alignment wrapText="1"/>
      <protection locked="0"/>
    </xf>
    <xf numFmtId="0" fontId="6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centerContinuous"/>
    </xf>
    <xf numFmtId="164" fontId="7" fillId="0" borderId="28" xfId="0" applyNumberFormat="1" applyFont="1" applyBorder="1" applyAlignment="1" applyProtection="1">
      <alignment horizontal="right"/>
      <protection locked="0"/>
    </xf>
    <xf numFmtId="164" fontId="7" fillId="0" borderId="26" xfId="0" applyNumberFormat="1" applyFont="1" applyFill="1" applyBorder="1" applyAlignment="1" applyProtection="1">
      <alignment horizontal="right"/>
      <protection locked="0"/>
    </xf>
    <xf numFmtId="49" fontId="6" fillId="0" borderId="19" xfId="0" applyNumberFormat="1" applyFont="1" applyBorder="1" applyAlignment="1">
      <alignment wrapText="1"/>
    </xf>
    <xf numFmtId="49" fontId="6" fillId="0" borderId="20" xfId="0" applyNumberFormat="1" applyFont="1" applyBorder="1" applyAlignment="1" applyProtection="1">
      <alignment wrapText="1"/>
      <protection locked="0"/>
    </xf>
    <xf numFmtId="0" fontId="6" fillId="0" borderId="38" xfId="0" applyFont="1" applyBorder="1" applyAlignment="1">
      <alignment horizontal="centerContinuous"/>
    </xf>
    <xf numFmtId="49" fontId="6" fillId="0" borderId="27" xfId="0" applyNumberFormat="1" applyFont="1" applyBorder="1" applyAlignment="1">
      <alignment wrapText="1"/>
    </xf>
    <xf numFmtId="49" fontId="6" fillId="0" borderId="28" xfId="0" applyNumberFormat="1" applyFont="1" applyBorder="1" applyAlignment="1" applyProtection="1">
      <alignment wrapText="1"/>
      <protection locked="0"/>
    </xf>
    <xf numFmtId="0" fontId="0" fillId="0" borderId="39" xfId="0" applyNumberForma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6" fillId="0" borderId="6" xfId="0" applyFont="1" applyBorder="1" applyAlignment="1" applyProtection="1">
      <alignment wrapText="1"/>
      <protection locked="0"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Continuous"/>
      <protection/>
    </xf>
    <xf numFmtId="165" fontId="2" fillId="0" borderId="6" xfId="0" applyNumberFormat="1" applyFont="1" applyFill="1" applyBorder="1" applyAlignment="1" applyProtection="1">
      <alignment horizontal="right"/>
      <protection/>
    </xf>
    <xf numFmtId="165" fontId="2" fillId="0" borderId="40" xfId="0" applyNumberFormat="1" applyFont="1" applyFill="1" applyBorder="1" applyAlignment="1" applyProtection="1">
      <alignment horizontal="right"/>
      <protection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/>
      <protection/>
    </xf>
    <xf numFmtId="0" fontId="2" fillId="0" borderId="35" xfId="0" applyFont="1" applyBorder="1" applyAlignment="1">
      <alignment horizontal="center"/>
    </xf>
    <xf numFmtId="166" fontId="7" fillId="0" borderId="23" xfId="0" applyNumberFormat="1" applyFont="1" applyFill="1" applyBorder="1" applyAlignment="1" applyProtection="1">
      <alignment horizontal="right"/>
      <protection locked="0"/>
    </xf>
    <xf numFmtId="166" fontId="7" fillId="0" borderId="42" xfId="0" applyNumberFormat="1" applyFont="1" applyFill="1" applyBorder="1" applyAlignment="1" applyProtection="1">
      <alignment horizontal="right"/>
      <protection locked="0"/>
    </xf>
    <xf numFmtId="164" fontId="7" fillId="0" borderId="23" xfId="0" applyNumberFormat="1" applyFont="1" applyFill="1" applyBorder="1" applyAlignment="1" applyProtection="1">
      <alignment horizontal="center"/>
      <protection/>
    </xf>
    <xf numFmtId="49" fontId="6" fillId="0" borderId="19" xfId="0" applyNumberFormat="1" applyFont="1" applyBorder="1" applyAlignment="1">
      <alignment wrapText="1"/>
    </xf>
    <xf numFmtId="49" fontId="6" fillId="0" borderId="20" xfId="0" applyNumberFormat="1" applyFont="1" applyBorder="1" applyAlignment="1" applyProtection="1">
      <alignment wrapText="1"/>
      <protection locked="0"/>
    </xf>
    <xf numFmtId="0" fontId="6" fillId="0" borderId="38" xfId="0" applyFont="1" applyBorder="1" applyAlignment="1">
      <alignment horizontal="center"/>
    </xf>
    <xf numFmtId="164" fontId="7" fillId="0" borderId="43" xfId="0" applyNumberFormat="1" applyFont="1" applyFill="1" applyBorder="1" applyAlignment="1" applyProtection="1">
      <alignment horizontal="right"/>
      <protection/>
    </xf>
    <xf numFmtId="164" fontId="7" fillId="0" borderId="44" xfId="0" applyNumberFormat="1" applyFont="1" applyFill="1" applyBorder="1" applyAlignment="1" applyProtection="1">
      <alignment horizontal="right"/>
      <protection/>
    </xf>
    <xf numFmtId="49" fontId="9" fillId="0" borderId="20" xfId="0" applyNumberFormat="1" applyFont="1" applyBorder="1" applyAlignment="1" applyProtection="1">
      <alignment wrapText="1"/>
      <protection locked="0"/>
    </xf>
    <xf numFmtId="164" fontId="7" fillId="0" borderId="20" xfId="0" applyNumberFormat="1" applyFont="1" applyFill="1" applyBorder="1" applyAlignment="1" applyProtection="1">
      <alignment horizontal="right"/>
      <protection locked="0"/>
    </xf>
    <xf numFmtId="164" fontId="7" fillId="0" borderId="21" xfId="0" applyNumberFormat="1" applyFont="1" applyFill="1" applyBorder="1" applyAlignment="1" applyProtection="1">
      <alignment horizontal="right"/>
      <protection locked="0"/>
    </xf>
    <xf numFmtId="164" fontId="7" fillId="0" borderId="13" xfId="0" applyNumberFormat="1" applyFont="1" applyFill="1" applyBorder="1" applyAlignment="1" applyProtection="1">
      <alignment horizontal="right"/>
      <protection locked="0"/>
    </xf>
    <xf numFmtId="164" fontId="7" fillId="0" borderId="14" xfId="0" applyNumberFormat="1" applyFont="1" applyFill="1" applyBorder="1" applyAlignment="1" applyProtection="1">
      <alignment horizontal="right"/>
      <protection locked="0"/>
    </xf>
    <xf numFmtId="0" fontId="6" fillId="0" borderId="45" xfId="0" applyFont="1" applyBorder="1" applyAlignment="1">
      <alignment horizontal="centerContinuous"/>
    </xf>
    <xf numFmtId="164" fontId="7" fillId="0" borderId="28" xfId="0" applyNumberFormat="1" applyFont="1" applyFill="1" applyBorder="1" applyAlignment="1" applyProtection="1">
      <alignment horizontal="right"/>
      <protection/>
    </xf>
    <xf numFmtId="164" fontId="7" fillId="0" borderId="29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 applyProtection="1">
      <alignment horizontal="center"/>
      <protection locked="0"/>
    </xf>
    <xf numFmtId="0" fontId="6" fillId="0" borderId="41" xfId="0" applyFont="1" applyBorder="1" applyAlignment="1">
      <alignment horizontal="center" vertical="center" wrapText="1"/>
    </xf>
    <xf numFmtId="0" fontId="6" fillId="0" borderId="33" xfId="0" applyFont="1" applyBorder="1" applyAlignment="1" applyProtection="1">
      <alignment horizontal="center" wrapText="1"/>
      <protection/>
    </xf>
    <xf numFmtId="0" fontId="6" fillId="0" borderId="12" xfId="0" applyNumberFormat="1" applyFont="1" applyBorder="1" applyAlignment="1" applyProtection="1">
      <alignment horizontal="center" wrapText="1"/>
      <protection/>
    </xf>
    <xf numFmtId="49" fontId="6" fillId="0" borderId="13" xfId="0" applyNumberFormat="1" applyFont="1" applyFill="1" applyBorder="1" applyAlignment="1" applyProtection="1">
      <alignment horizontal="center"/>
      <protection/>
    </xf>
    <xf numFmtId="49" fontId="0" fillId="0" borderId="15" xfId="0" applyNumberFormat="1" applyBorder="1" applyAlignment="1">
      <alignment wrapText="1"/>
    </xf>
    <xf numFmtId="0" fontId="0" fillId="0" borderId="21" xfId="0" applyNumberFormat="1" applyFill="1" applyBorder="1" applyAlignment="1" applyProtection="1">
      <alignment horizontal="center" wrapText="1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49" fontId="2" fillId="0" borderId="27" xfId="0" applyNumberFormat="1" applyFont="1" applyBorder="1" applyAlignment="1">
      <alignment wrapText="1"/>
    </xf>
    <xf numFmtId="49" fontId="2" fillId="0" borderId="28" xfId="0" applyNumberFormat="1" applyFont="1" applyBorder="1" applyAlignment="1" applyProtection="1">
      <alignment wrapText="1"/>
      <protection locked="0"/>
    </xf>
    <xf numFmtId="0" fontId="0" fillId="0" borderId="29" xfId="0" applyNumberFormat="1" applyFill="1" applyBorder="1" applyAlignment="1" applyProtection="1">
      <alignment horizontal="center" wrapText="1"/>
      <protection/>
    </xf>
    <xf numFmtId="0" fontId="2" fillId="0" borderId="25" xfId="0" applyFont="1" applyFill="1" applyBorder="1" applyAlignment="1" applyProtection="1">
      <alignment horizontal="center"/>
      <protection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3" fillId="0" borderId="46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167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23" xfId="0" applyNumberFormat="1" applyFont="1" applyBorder="1" applyAlignment="1" applyProtection="1">
      <alignment horizontal="center" wrapText="1"/>
      <protection/>
    </xf>
    <xf numFmtId="0" fontId="6" fillId="0" borderId="47" xfId="0" applyFont="1" applyBorder="1" applyAlignment="1" applyProtection="1">
      <alignment horizontal="center"/>
      <protection/>
    </xf>
    <xf numFmtId="49" fontId="0" fillId="0" borderId="48" xfId="0" applyNumberFormat="1" applyBorder="1" applyAlignment="1">
      <alignment wrapText="1"/>
    </xf>
    <xf numFmtId="49" fontId="2" fillId="0" borderId="28" xfId="0" applyNumberFormat="1" applyFont="1" applyBorder="1" applyAlignment="1" applyProtection="1">
      <alignment wrapText="1"/>
      <protection locked="0"/>
    </xf>
    <xf numFmtId="0" fontId="0" fillId="0" borderId="29" xfId="0" applyNumberFormat="1" applyBorder="1" applyAlignment="1" applyProtection="1">
      <alignment horizontal="center" wrapText="1"/>
      <protection/>
    </xf>
    <xf numFmtId="0" fontId="2" fillId="0" borderId="38" xfId="0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6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left" wrapText="1" shrinkToFit="1"/>
      <protection/>
    </xf>
    <xf numFmtId="0" fontId="0" fillId="0" borderId="0" xfId="0" applyAlignment="1">
      <alignment shrinkToFit="1"/>
    </xf>
    <xf numFmtId="49" fontId="1" fillId="0" borderId="0" xfId="0" applyNumberFormat="1" applyFont="1" applyAlignment="1" applyProtection="1">
      <alignment shrinkToFit="1"/>
      <protection/>
    </xf>
    <xf numFmtId="0" fontId="1" fillId="0" borderId="0" xfId="0" applyNumberFormat="1" applyFont="1" applyAlignment="1" applyProtection="1">
      <alignment horizontal="left" wrapText="1" shrinkToFit="1"/>
      <protection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left" wrapText="1"/>
      <protection/>
    </xf>
    <xf numFmtId="0" fontId="0" fillId="0" borderId="0" xfId="0" applyAlignment="1">
      <alignment horizontal="left" shrinkToFit="1"/>
    </xf>
    <xf numFmtId="0" fontId="0" fillId="0" borderId="0" xfId="0" applyAlignment="1" applyProtection="1">
      <alignment horizontal="left" wrapText="1" shrinkToFit="1"/>
      <protection locked="0"/>
    </xf>
    <xf numFmtId="49" fontId="7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Alignment="1" applyProtection="1">
      <alignment/>
      <protection locked="0"/>
    </xf>
    <xf numFmtId="0" fontId="11" fillId="0" borderId="0" xfId="0" applyFont="1" applyAlignment="1">
      <alignment/>
    </xf>
    <xf numFmtId="49" fontId="6" fillId="0" borderId="0" xfId="0" applyNumberFormat="1" applyFont="1" applyAlignment="1" applyProtection="1">
      <alignment horizontal="left" wrapText="1"/>
      <protection/>
    </xf>
    <xf numFmtId="49" fontId="6" fillId="0" borderId="0" xfId="0" applyNumberFormat="1" applyFont="1" applyAlignment="1" applyProtection="1">
      <alignment horizontal="left" shrinkToFit="1"/>
      <protection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 applyProtection="1">
      <alignment horizontal="left" shrinkToFi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49" fontId="0" fillId="0" borderId="0" xfId="0" applyNumberForma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6" fillId="0" borderId="4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0" fontId="7" fillId="0" borderId="13" xfId="0" applyNumberFormat="1" applyFont="1" applyFill="1" applyBorder="1" applyAlignment="1" applyProtection="1">
      <alignment horizontal="left" wrapText="1"/>
      <protection locked="0"/>
    </xf>
    <xf numFmtId="49" fontId="0" fillId="0" borderId="1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164" fontId="1" fillId="0" borderId="17" xfId="0" applyNumberFormat="1" applyFont="1" applyFill="1" applyBorder="1" applyAlignment="1" applyProtection="1">
      <alignment horizontal="right"/>
      <protection locked="0"/>
    </xf>
    <xf numFmtId="164" fontId="1" fillId="0" borderId="18" xfId="0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Fill="1" applyBorder="1" applyAlignment="1" applyProtection="1">
      <alignment horizontal="right"/>
      <protection/>
    </xf>
    <xf numFmtId="0" fontId="7" fillId="0" borderId="19" xfId="0" applyFont="1" applyFill="1" applyBorder="1" applyAlignment="1" applyProtection="1">
      <alignment wrapText="1"/>
      <protection/>
    </xf>
    <xf numFmtId="0" fontId="7" fillId="0" borderId="20" xfId="0" applyFont="1" applyFill="1" applyBorder="1" applyAlignment="1" applyProtection="1">
      <alignment wrapText="1"/>
      <protection locked="0"/>
    </xf>
    <xf numFmtId="49" fontId="0" fillId="0" borderId="21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164" fontId="1" fillId="0" borderId="23" xfId="0" applyNumberFormat="1" applyFont="1" applyFill="1" applyBorder="1" applyAlignment="1" applyProtection="1">
      <alignment horizontal="right"/>
      <protection locked="0"/>
    </xf>
    <xf numFmtId="164" fontId="1" fillId="0" borderId="24" xfId="0" applyNumberFormat="1" applyFont="1" applyFill="1" applyBorder="1" applyAlignment="1" applyProtection="1">
      <alignment horizontal="right"/>
      <protection locked="0"/>
    </xf>
    <xf numFmtId="0" fontId="2" fillId="0" borderId="19" xfId="0" applyNumberFormat="1" applyFont="1" applyFill="1" applyBorder="1" applyAlignment="1" applyProtection="1">
      <alignment vertical="center" wrapText="1"/>
      <protection/>
    </xf>
    <xf numFmtId="166" fontId="1" fillId="0" borderId="23" xfId="0" applyNumberFormat="1" applyFont="1" applyFill="1" applyBorder="1" applyAlignment="1" applyProtection="1">
      <alignment horizontal="right"/>
      <protection locked="0"/>
    </xf>
    <xf numFmtId="166" fontId="1" fillId="0" borderId="24" xfId="0" applyNumberFormat="1" applyFont="1" applyFill="1" applyBorder="1" applyAlignment="1" applyProtection="1">
      <alignment horizontal="right"/>
      <protection locked="0"/>
    </xf>
    <xf numFmtId="169" fontId="0" fillId="0" borderId="0" xfId="0" applyNumberForma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wrapText="1"/>
      <protection locked="0"/>
    </xf>
    <xf numFmtId="49" fontId="6" fillId="0" borderId="37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 applyProtection="1">
      <alignment horizontal="right"/>
      <protection/>
    </xf>
    <xf numFmtId="164" fontId="1" fillId="0" borderId="24" xfId="0" applyNumberFormat="1" applyFont="1" applyFill="1" applyBorder="1" applyAlignment="1" applyProtection="1">
      <alignment horizontal="right"/>
      <protection/>
    </xf>
    <xf numFmtId="167" fontId="0" fillId="0" borderId="0" xfId="0" applyNumberFormat="1" applyFill="1" applyBorder="1" applyAlignment="1" applyProtection="1">
      <alignment horizontal="right"/>
      <protection/>
    </xf>
    <xf numFmtId="0" fontId="6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 applyProtection="1">
      <alignment wrapText="1"/>
      <protection locked="0"/>
    </xf>
    <xf numFmtId="0" fontId="2" fillId="0" borderId="19" xfId="0" applyFont="1" applyFill="1" applyBorder="1" applyAlignment="1">
      <alignment vertical="center" wrapText="1"/>
    </xf>
    <xf numFmtId="0" fontId="7" fillId="0" borderId="20" xfId="0" applyNumberFormat="1" applyFont="1" applyFill="1" applyBorder="1" applyAlignment="1" applyProtection="1">
      <alignment wrapText="1"/>
      <protection locked="0"/>
    </xf>
    <xf numFmtId="0" fontId="6" fillId="0" borderId="19" xfId="0" applyFont="1" applyFill="1" applyBorder="1" applyAlignment="1">
      <alignment wrapText="1"/>
    </xf>
    <xf numFmtId="0" fontId="7" fillId="0" borderId="20" xfId="0" applyFont="1" applyFill="1" applyBorder="1" applyAlignment="1" applyProtection="1">
      <alignment wrapText="1"/>
      <protection locked="0"/>
    </xf>
    <xf numFmtId="49" fontId="6" fillId="0" borderId="37" xfId="0" applyNumberFormat="1" applyFont="1" applyBorder="1" applyAlignment="1">
      <alignment horizontal="centerContinuous"/>
    </xf>
    <xf numFmtId="0" fontId="0" fillId="0" borderId="19" xfId="0" applyFill="1" applyBorder="1" applyAlignment="1">
      <alignment wrapText="1"/>
    </xf>
    <xf numFmtId="49" fontId="0" fillId="0" borderId="37" xfId="0" applyNumberFormat="1" applyBorder="1" applyAlignment="1">
      <alignment horizontal="centerContinuous"/>
    </xf>
    <xf numFmtId="166" fontId="1" fillId="0" borderId="43" xfId="0" applyNumberFormat="1" applyFont="1" applyFill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0" fontId="5" fillId="0" borderId="19" xfId="0" applyFont="1" applyBorder="1" applyAlignment="1">
      <alignment wrapText="1"/>
    </xf>
    <xf numFmtId="0" fontId="5" fillId="0" borderId="43" xfId="0" applyFont="1" applyFill="1" applyBorder="1" applyAlignment="1" applyProtection="1">
      <alignment wrapText="1"/>
      <protection locked="0"/>
    </xf>
    <xf numFmtId="49" fontId="0" fillId="0" borderId="44" xfId="0" applyNumberForma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19" xfId="0" applyFont="1" applyBorder="1" applyAlignment="1">
      <alignment wrapText="1"/>
    </xf>
    <xf numFmtId="166" fontId="1" fillId="0" borderId="44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166" fontId="0" fillId="0" borderId="0" xfId="0" applyNumberFormat="1" applyBorder="1" applyAlignment="1">
      <alignment/>
    </xf>
    <xf numFmtId="170" fontId="1" fillId="0" borderId="0" xfId="0" applyNumberFormat="1" applyFont="1" applyBorder="1" applyAlignment="1" applyProtection="1">
      <alignment/>
      <protection/>
    </xf>
    <xf numFmtId="0" fontId="0" fillId="0" borderId="45" xfId="0" applyBorder="1" applyAlignment="1">
      <alignment wrapText="1"/>
    </xf>
    <xf numFmtId="0" fontId="7" fillId="0" borderId="28" xfId="0" applyFont="1" applyFill="1" applyBorder="1" applyAlignment="1" applyProtection="1">
      <alignment wrapText="1"/>
      <protection locked="0"/>
    </xf>
    <xf numFmtId="49" fontId="0" fillId="0" borderId="29" xfId="0" applyNumberFormat="1" applyBorder="1" applyAlignment="1">
      <alignment horizontal="center"/>
    </xf>
    <xf numFmtId="0" fontId="2" fillId="0" borderId="45" xfId="0" applyFont="1" applyBorder="1" applyAlignment="1">
      <alignment horizontal="center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26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centerContinuous"/>
    </xf>
    <xf numFmtId="165" fontId="0" fillId="0" borderId="0" xfId="0" applyNumberFormat="1" applyFill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49" fontId="0" fillId="0" borderId="19" xfId="0" applyNumberFormat="1" applyBorder="1" applyAlignment="1" applyProtection="1">
      <alignment horizontal="center" wrapText="1"/>
      <protection/>
    </xf>
    <xf numFmtId="0" fontId="6" fillId="0" borderId="23" xfId="0" applyFont="1" applyBorder="1" applyAlignment="1" applyProtection="1">
      <alignment horizontal="center" wrapText="1"/>
      <protection/>
    </xf>
    <xf numFmtId="0" fontId="6" fillId="0" borderId="51" xfId="0" applyFont="1" applyBorder="1" applyAlignment="1" applyProtection="1">
      <alignment horizontal="center"/>
      <protection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9" xfId="0" applyNumberFormat="1" applyBorder="1" applyAlignment="1" applyProtection="1">
      <alignment horizontal="center"/>
      <protection/>
    </xf>
    <xf numFmtId="49" fontId="0" fillId="0" borderId="1" xfId="0" applyNumberFormat="1" applyBorder="1" applyAlignment="1">
      <alignment horizontal="center"/>
    </xf>
    <xf numFmtId="0" fontId="7" fillId="0" borderId="14" xfId="0" applyFont="1" applyBorder="1" applyAlignment="1" applyProtection="1">
      <alignment wrapText="1"/>
      <protection/>
    </xf>
    <xf numFmtId="0" fontId="2" fillId="0" borderId="52" xfId="0" applyFont="1" applyBorder="1" applyAlignment="1" applyProtection="1">
      <alignment horizontal="center"/>
      <protection/>
    </xf>
    <xf numFmtId="171" fontId="7" fillId="0" borderId="17" xfId="0" applyNumberFormat="1" applyFont="1" applyFill="1" applyBorder="1" applyAlignment="1" applyProtection="1">
      <alignment horizontal="right"/>
      <protection locked="0"/>
    </xf>
    <xf numFmtId="171" fontId="7" fillId="0" borderId="18" xfId="0" applyNumberFormat="1" applyFont="1" applyFill="1" applyBorder="1" applyAlignment="1" applyProtection="1">
      <alignment horizontal="right"/>
      <protection locked="0"/>
    </xf>
    <xf numFmtId="172" fontId="0" fillId="0" borderId="19" xfId="0" applyNumberFormat="1" applyFill="1" applyBorder="1" applyAlignment="1" applyProtection="1">
      <alignment horizontal="right"/>
      <protection/>
    </xf>
    <xf numFmtId="170" fontId="1" fillId="0" borderId="53" xfId="0" applyNumberFormat="1" applyFont="1" applyBorder="1" applyAlignment="1" applyProtection="1">
      <alignment/>
      <protection/>
    </xf>
    <xf numFmtId="170" fontId="1" fillId="0" borderId="54" xfId="0" applyNumberFormat="1" applyFont="1" applyBorder="1" applyAlignment="1" applyProtection="1">
      <alignment/>
      <protection/>
    </xf>
    <xf numFmtId="0" fontId="7" fillId="0" borderId="29" xfId="0" applyFont="1" applyBorder="1" applyAlignment="1" applyProtection="1">
      <alignment wrapText="1"/>
      <protection/>
    </xf>
    <xf numFmtId="0" fontId="2" fillId="0" borderId="6" xfId="0" applyFont="1" applyBorder="1" applyAlignment="1" applyProtection="1">
      <alignment horizontal="center"/>
      <protection/>
    </xf>
    <xf numFmtId="171" fontId="7" fillId="0" borderId="1" xfId="0" applyNumberFormat="1" applyFont="1" applyFill="1" applyBorder="1" applyAlignment="1" applyProtection="1">
      <alignment horizontal="right"/>
      <protection locked="0"/>
    </xf>
    <xf numFmtId="171" fontId="7" fillId="0" borderId="26" xfId="0" applyNumberFormat="1" applyFont="1" applyFill="1" applyBorder="1" applyAlignment="1" applyProtection="1">
      <alignment horizontal="right"/>
      <protection locked="0"/>
    </xf>
    <xf numFmtId="173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centerContinuous"/>
    </xf>
    <xf numFmtId="49" fontId="0" fillId="0" borderId="0" xfId="0" applyNumberFormat="1" applyBorder="1" applyAlignment="1">
      <alignment horizontal="right"/>
    </xf>
    <xf numFmtId="49" fontId="1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6" fillId="0" borderId="3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5" fillId="0" borderId="33" xfId="0" applyFont="1" applyBorder="1" applyAlignment="1" applyProtection="1">
      <alignment horizontal="center" wrapText="1"/>
      <protection/>
    </xf>
    <xf numFmtId="0" fontId="5" fillId="0" borderId="23" xfId="0" applyFont="1" applyBorder="1" applyAlignment="1" applyProtection="1">
      <alignment horizontal="centerContinuous"/>
      <protection/>
    </xf>
    <xf numFmtId="0" fontId="5" fillId="0" borderId="1" xfId="0" applyFont="1" applyBorder="1" applyAlignment="1" applyProtection="1">
      <alignment horizontal="centerContinuous"/>
      <protection/>
    </xf>
    <xf numFmtId="49" fontId="5" fillId="0" borderId="1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7" fillId="0" borderId="15" xfId="0" applyFont="1" applyBorder="1" applyAlignment="1">
      <alignment wrapText="1"/>
    </xf>
    <xf numFmtId="49" fontId="7" fillId="0" borderId="21" xfId="0" applyNumberFormat="1" applyFont="1" applyBorder="1" applyAlignment="1" applyProtection="1">
      <alignment horizontal="center"/>
      <protection locked="0"/>
    </xf>
    <xf numFmtId="49" fontId="7" fillId="0" borderId="35" xfId="0" applyNumberFormat="1" applyFont="1" applyBorder="1" applyAlignment="1" applyProtection="1">
      <alignment horizontal="center"/>
      <protection/>
    </xf>
    <xf numFmtId="166" fontId="7" fillId="0" borderId="17" xfId="0" applyNumberFormat="1" applyFont="1" applyFill="1" applyBorder="1" applyAlignment="1" applyProtection="1">
      <alignment horizontal="right"/>
      <protection locked="0"/>
    </xf>
    <xf numFmtId="166" fontId="7" fillId="0" borderId="18" xfId="0" applyNumberFormat="1" applyFont="1" applyFill="1" applyBorder="1" applyAlignment="1" applyProtection="1">
      <alignment horizontal="right"/>
      <protection locked="0"/>
    </xf>
    <xf numFmtId="49" fontId="7" fillId="0" borderId="21" xfId="0" applyNumberFormat="1" applyFont="1" applyBorder="1" applyAlignment="1" applyProtection="1">
      <alignment horizontal="centerContinuous"/>
      <protection locked="0"/>
    </xf>
    <xf numFmtId="49" fontId="7" fillId="0" borderId="37" xfId="0" applyNumberFormat="1" applyFont="1" applyBorder="1" applyAlignment="1" applyProtection="1">
      <alignment horizontal="centerContinuous"/>
      <protection/>
    </xf>
    <xf numFmtId="166" fontId="7" fillId="0" borderId="43" xfId="0" applyNumberFormat="1" applyFont="1" applyFill="1" applyBorder="1" applyAlignment="1" applyProtection="1">
      <alignment horizontal="right"/>
      <protection locked="0"/>
    </xf>
    <xf numFmtId="166" fontId="7" fillId="0" borderId="44" xfId="0" applyNumberFormat="1" applyFont="1" applyFill="1" applyBorder="1" applyAlignment="1" applyProtection="1">
      <alignment horizontal="right"/>
      <protection locked="0"/>
    </xf>
    <xf numFmtId="0" fontId="7" fillId="0" borderId="27" xfId="0" applyFont="1" applyBorder="1" applyAlignment="1">
      <alignment wrapText="1"/>
    </xf>
    <xf numFmtId="49" fontId="7" fillId="0" borderId="29" xfId="0" applyNumberFormat="1" applyFont="1" applyBorder="1" applyAlignment="1" applyProtection="1">
      <alignment horizontal="centerContinuous"/>
      <protection locked="0"/>
    </xf>
    <xf numFmtId="49" fontId="7" fillId="0" borderId="45" xfId="0" applyNumberFormat="1" applyFont="1" applyBorder="1" applyAlignment="1" applyProtection="1">
      <alignment horizontal="centerContinuous"/>
      <protection/>
    </xf>
    <xf numFmtId="166" fontId="7" fillId="0" borderId="1" xfId="0" applyNumberFormat="1" applyFont="1" applyFill="1" applyBorder="1" applyAlignment="1" applyProtection="1">
      <alignment horizontal="right"/>
      <protection locked="0"/>
    </xf>
    <xf numFmtId="166" fontId="7" fillId="0" borderId="2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6" fillId="0" borderId="0" xfId="0" applyNumberFormat="1" applyFont="1" applyAlignment="1" applyProtection="1">
      <alignment horizontal="left" shrinkToFi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shrinkToFit="1"/>
      <protection/>
    </xf>
    <xf numFmtId="0" fontId="3" fillId="0" borderId="0" xfId="0" applyFont="1" applyAlignment="1">
      <alignment horizontal="left"/>
    </xf>
    <xf numFmtId="0" fontId="6" fillId="0" borderId="35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6" fillId="0" borderId="59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49" fontId="4" fillId="0" borderId="35" xfId="0" applyNumberFormat="1" applyFont="1" applyBorder="1" applyAlignment="1">
      <alignment horizontal="center"/>
    </xf>
    <xf numFmtId="164" fontId="1" fillId="0" borderId="8" xfId="0" applyNumberFormat="1" applyFont="1" applyBorder="1" applyAlignment="1" applyProtection="1">
      <alignment horizontal="right"/>
      <protection locked="0"/>
    </xf>
    <xf numFmtId="164" fontId="1" fillId="0" borderId="17" xfId="0" applyNumberFormat="1" applyFont="1" applyBorder="1" applyAlignment="1" applyProtection="1">
      <alignment horizontal="right"/>
      <protection locked="0"/>
    </xf>
    <xf numFmtId="164" fontId="1" fillId="0" borderId="18" xfId="0" applyNumberFormat="1" applyFont="1" applyBorder="1" applyAlignment="1" applyProtection="1">
      <alignment horizontal="right"/>
      <protection/>
    </xf>
    <xf numFmtId="0" fontId="2" fillId="0" borderId="19" xfId="0" applyFont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49" fontId="1" fillId="0" borderId="37" xfId="0" applyNumberFormat="1" applyFont="1" applyFill="1" applyBorder="1" applyAlignment="1">
      <alignment horizontal="center"/>
    </xf>
    <xf numFmtId="164" fontId="1" fillId="0" borderId="60" xfId="0" applyNumberFormat="1" applyFont="1" applyFill="1" applyBorder="1" applyAlignment="1" applyProtection="1">
      <alignment horizontal="center"/>
      <protection/>
    </xf>
    <xf numFmtId="164" fontId="1" fillId="0" borderId="23" xfId="0" applyNumberFormat="1" applyFont="1" applyFill="1" applyBorder="1" applyAlignment="1" applyProtection="1">
      <alignment horizontal="center"/>
      <protection/>
    </xf>
    <xf numFmtId="164" fontId="1" fillId="0" borderId="24" xfId="0" applyNumberFormat="1" applyFont="1" applyBorder="1" applyAlignment="1" applyProtection="1">
      <alignment horizontal="right"/>
      <protection/>
    </xf>
    <xf numFmtId="0" fontId="2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49" fontId="1" fillId="0" borderId="37" xfId="0" applyNumberFormat="1" applyFont="1" applyBorder="1" applyAlignment="1">
      <alignment horizontal="center"/>
    </xf>
    <xf numFmtId="164" fontId="1" fillId="0" borderId="23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/>
    </xf>
    <xf numFmtId="164" fontId="1" fillId="0" borderId="60" xfId="0" applyNumberFormat="1" applyFont="1" applyBorder="1" applyAlignment="1" applyProtection="1">
      <alignment horizontal="right"/>
      <protection/>
    </xf>
    <xf numFmtId="0" fontId="12" fillId="0" borderId="19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164" fontId="1" fillId="0" borderId="60" xfId="0" applyNumberFormat="1" applyFont="1" applyBorder="1" applyAlignment="1" applyProtection="1">
      <alignment horizontal="right"/>
      <protection locked="0"/>
    </xf>
    <xf numFmtId="164" fontId="1" fillId="0" borderId="23" xfId="0" applyNumberFormat="1" applyFont="1" applyBorder="1" applyAlignment="1" applyProtection="1">
      <alignment horizontal="right"/>
      <protection/>
    </xf>
    <xf numFmtId="164" fontId="1" fillId="0" borderId="47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 applyProtection="1">
      <alignment horizontal="right"/>
      <protection/>
    </xf>
    <xf numFmtId="0" fontId="6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9" fontId="4" fillId="0" borderId="37" xfId="0" applyNumberFormat="1" applyFont="1" applyBorder="1" applyAlignment="1">
      <alignment horizontal="center" vertical="center"/>
    </xf>
    <xf numFmtId="164" fontId="1" fillId="0" borderId="60" xfId="0" applyNumberFormat="1" applyFont="1" applyFill="1" applyBorder="1" applyAlignment="1" applyProtection="1">
      <alignment horizontal="right"/>
      <protection/>
    </xf>
    <xf numFmtId="164" fontId="1" fillId="0" borderId="60" xfId="0" applyNumberFormat="1" applyFont="1" applyFill="1" applyBorder="1" applyAlignment="1" applyProtection="1">
      <alignment horizontal="right"/>
      <protection locked="0"/>
    </xf>
    <xf numFmtId="164" fontId="1" fillId="0" borderId="47" xfId="0" applyNumberFormat="1" applyFont="1" applyFill="1" applyBorder="1" applyAlignment="1" applyProtection="1">
      <alignment horizontal="right"/>
      <protection locked="0"/>
    </xf>
    <xf numFmtId="164" fontId="1" fillId="0" borderId="13" xfId="0" applyNumberFormat="1" applyFont="1" applyFill="1" applyBorder="1" applyAlignment="1" applyProtection="1">
      <alignment horizontal="right"/>
      <protection locked="0"/>
    </xf>
    <xf numFmtId="0" fontId="6" fillId="0" borderId="27" xfId="0" applyFont="1" applyBorder="1" applyAlignment="1">
      <alignment horizontal="left" wrapText="1"/>
    </xf>
    <xf numFmtId="164" fontId="1" fillId="0" borderId="59" xfId="0" applyNumberFormat="1" applyFont="1" applyFill="1" applyBorder="1" applyAlignment="1" applyProtection="1">
      <alignment horizontal="center"/>
      <protection/>
    </xf>
    <xf numFmtId="164" fontId="1" fillId="0" borderId="43" xfId="0" applyNumberFormat="1" applyFont="1" applyBorder="1" applyAlignment="1" applyProtection="1">
      <alignment horizontal="right"/>
      <protection locked="0"/>
    </xf>
    <xf numFmtId="0" fontId="1" fillId="0" borderId="44" xfId="0" applyFont="1" applyBorder="1" applyAlignment="1">
      <alignment wrapText="1"/>
    </xf>
    <xf numFmtId="49" fontId="1" fillId="0" borderId="5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164" fontId="1" fillId="0" borderId="59" xfId="0" applyNumberFormat="1" applyFont="1" applyBorder="1" applyAlignment="1" applyProtection="1">
      <alignment horizontal="right"/>
      <protection/>
    </xf>
    <xf numFmtId="164" fontId="1" fillId="0" borderId="43" xfId="0" applyNumberFormat="1" applyFont="1" applyBorder="1" applyAlignment="1" applyProtection="1">
      <alignment horizontal="right"/>
      <protection/>
    </xf>
    <xf numFmtId="164" fontId="1" fillId="0" borderId="44" xfId="0" applyNumberFormat="1" applyFont="1" applyBorder="1" applyAlignment="1" applyProtection="1">
      <alignment horizontal="right"/>
      <protection/>
    </xf>
    <xf numFmtId="0" fontId="4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49" fontId="1" fillId="0" borderId="45" xfId="0" applyNumberFormat="1" applyFont="1" applyBorder="1" applyAlignment="1">
      <alignment horizontal="center"/>
    </xf>
    <xf numFmtId="164" fontId="1" fillId="0" borderId="51" xfId="0" applyNumberFormat="1" applyFont="1" applyBorder="1" applyAlignment="1" applyProtection="1">
      <alignment horizontal="right"/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164" fontId="1" fillId="0" borderId="51" xfId="0" applyNumberFormat="1" applyFont="1" applyFill="1" applyBorder="1" applyAlignment="1" applyProtection="1">
      <alignment horizontal="center"/>
      <protection/>
    </xf>
    <xf numFmtId="164" fontId="1" fillId="0" borderId="26" xfId="0" applyNumberFormat="1" applyFont="1" applyBorder="1" applyAlignment="1" applyProtection="1">
      <alignment horizontal="right"/>
      <protection/>
    </xf>
    <xf numFmtId="0" fontId="13" fillId="0" borderId="21" xfId="0" applyFont="1" applyBorder="1" applyAlignment="1">
      <alignment horizontal="center" wrapText="1"/>
    </xf>
    <xf numFmtId="164" fontId="1" fillId="0" borderId="59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center"/>
    </xf>
    <xf numFmtId="164" fontId="1" fillId="0" borderId="51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wrapText="1"/>
    </xf>
    <xf numFmtId="0" fontId="6" fillId="0" borderId="6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Continuous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Continuous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5" fillId="0" borderId="62" xfId="0" applyFont="1" applyFill="1" applyBorder="1" applyAlignment="1">
      <alignment wrapText="1"/>
    </xf>
    <xf numFmtId="0" fontId="0" fillId="0" borderId="55" xfId="0" applyBorder="1" applyAlignment="1">
      <alignment wrapText="1"/>
    </xf>
    <xf numFmtId="49" fontId="1" fillId="0" borderId="16" xfId="0" applyNumberFormat="1" applyFont="1" applyBorder="1" applyAlignment="1">
      <alignment horizontal="center"/>
    </xf>
    <xf numFmtId="164" fontId="1" fillId="0" borderId="16" xfId="0" applyNumberFormat="1" applyFont="1" applyBorder="1" applyAlignment="1" applyProtection="1">
      <alignment horizontal="right"/>
      <protection locked="0"/>
    </xf>
    <xf numFmtId="164" fontId="1" fillId="0" borderId="17" xfId="0" applyNumberFormat="1" applyFont="1" applyBorder="1" applyAlignment="1" applyProtection="1">
      <alignment horizontal="right"/>
      <protection locked="0"/>
    </xf>
    <xf numFmtId="166" fontId="1" fillId="0" borderId="52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0" fontId="0" fillId="0" borderId="20" xfId="0" applyBorder="1" applyAlignment="1">
      <alignment wrapText="1"/>
    </xf>
    <xf numFmtId="49" fontId="1" fillId="0" borderId="22" xfId="0" applyNumberFormat="1" applyFont="1" applyBorder="1" applyAlignment="1">
      <alignment horizontal="center"/>
    </xf>
    <xf numFmtId="164" fontId="1" fillId="0" borderId="23" xfId="0" applyNumberFormat="1" applyFont="1" applyBorder="1" applyAlignment="1" applyProtection="1">
      <alignment horizontal="right"/>
      <protection locked="0"/>
    </xf>
    <xf numFmtId="166" fontId="1" fillId="0" borderId="11" xfId="0" applyNumberFormat="1" applyFont="1" applyBorder="1" applyAlignment="1" applyProtection="1">
      <alignment horizontal="right"/>
      <protection locked="0"/>
    </xf>
    <xf numFmtId="0" fontId="5" fillId="0" borderId="19" xfId="0" applyFont="1" applyFill="1" applyBorder="1" applyAlignment="1">
      <alignment wrapText="1"/>
    </xf>
    <xf numFmtId="164" fontId="1" fillId="0" borderId="43" xfId="0" applyNumberFormat="1" applyFont="1" applyBorder="1" applyAlignment="1" applyProtection="1">
      <alignment horizontal="right"/>
      <protection locked="0"/>
    </xf>
    <xf numFmtId="166" fontId="1" fillId="0" borderId="63" xfId="0" applyNumberFormat="1" applyFont="1" applyBorder="1" applyAlignment="1" applyProtection="1">
      <alignment horizontal="right"/>
      <protection locked="0"/>
    </xf>
    <xf numFmtId="164" fontId="1" fillId="0" borderId="22" xfId="0" applyNumberFormat="1" applyFont="1" applyBorder="1" applyAlignment="1" applyProtection="1">
      <alignment horizontal="right"/>
      <protection locked="0"/>
    </xf>
    <xf numFmtId="164" fontId="1" fillId="0" borderId="20" xfId="0" applyNumberFormat="1" applyFont="1" applyBorder="1" applyAlignment="1" applyProtection="1">
      <alignment horizontal="right"/>
      <protection locked="0"/>
    </xf>
    <xf numFmtId="166" fontId="1" fillId="0" borderId="0" xfId="0" applyNumberFormat="1" applyFont="1" applyBorder="1" applyAlignment="1" applyProtection="1">
      <alignment horizontal="right"/>
      <protection locked="0"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49" fontId="1" fillId="0" borderId="25" xfId="0" applyNumberFormat="1" applyFont="1" applyBorder="1" applyAlignment="1">
      <alignment horizontal="center"/>
    </xf>
    <xf numFmtId="164" fontId="1" fillId="0" borderId="1" xfId="0" applyNumberFormat="1" applyFont="1" applyBorder="1" applyAlignment="1" applyProtection="1">
      <alignment horizontal="right"/>
      <protection locked="0"/>
    </xf>
    <xf numFmtId="166" fontId="1" fillId="0" borderId="64" xfId="0" applyNumberFormat="1" applyFont="1" applyBorder="1" applyAlignment="1" applyProtection="1">
      <alignment horizontal="right"/>
      <protection locked="0"/>
    </xf>
    <xf numFmtId="0" fontId="1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164" fontId="1" fillId="0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left"/>
    </xf>
    <xf numFmtId="164" fontId="1" fillId="0" borderId="13" xfId="0" applyNumberFormat="1" applyFont="1" applyBorder="1" applyAlignment="1" applyProtection="1">
      <alignment horizontal="right"/>
      <protection locked="0"/>
    </xf>
    <xf numFmtId="166" fontId="1" fillId="0" borderId="65" xfId="0" applyNumberFormat="1" applyFont="1" applyBorder="1" applyAlignment="1" applyProtection="1">
      <alignment horizontal="right"/>
      <protection locked="0"/>
    </xf>
    <xf numFmtId="0" fontId="0" fillId="0" borderId="20" xfId="0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 applyProtection="1">
      <alignment horizontal="right"/>
      <protection locked="0"/>
    </xf>
    <xf numFmtId="164" fontId="1" fillId="0" borderId="20" xfId="0" applyNumberFormat="1" applyFont="1" applyFill="1" applyBorder="1" applyAlignment="1" applyProtection="1">
      <alignment horizontal="right"/>
      <protection locked="0"/>
    </xf>
    <xf numFmtId="166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164" fontId="1" fillId="0" borderId="13" xfId="0" applyNumberFormat="1" applyFont="1" applyFill="1" applyBorder="1" applyAlignment="1" applyProtection="1">
      <alignment horizontal="right"/>
      <protection locked="0"/>
    </xf>
    <xf numFmtId="166" fontId="1" fillId="0" borderId="65" xfId="0" applyNumberFormat="1" applyFont="1" applyFill="1" applyBorder="1" applyAlignment="1" applyProtection="1">
      <alignment horizontal="right"/>
      <protection locked="0"/>
    </xf>
    <xf numFmtId="164" fontId="1" fillId="0" borderId="14" xfId="0" applyNumberFormat="1" applyFont="1" applyFill="1" applyBorder="1" applyAlignment="1" applyProtection="1">
      <alignment horizontal="right"/>
      <protection/>
    </xf>
    <xf numFmtId="0" fontId="1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49" fontId="1" fillId="0" borderId="28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 applyProtection="1">
      <alignment horizontal="right"/>
      <protection locked="0"/>
    </xf>
    <xf numFmtId="164" fontId="1" fillId="0" borderId="28" xfId="0" applyNumberFormat="1" applyFont="1" applyFill="1" applyBorder="1" applyAlignment="1" applyProtection="1">
      <alignment horizontal="right"/>
      <protection locked="0"/>
    </xf>
    <xf numFmtId="166" fontId="1" fillId="0" borderId="6" xfId="0" applyNumberFormat="1" applyFont="1" applyFill="1" applyBorder="1" applyAlignment="1" applyProtection="1">
      <alignment horizontal="right"/>
      <protection locked="0"/>
    </xf>
    <xf numFmtId="164" fontId="1" fillId="0" borderId="29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49" fontId="3" fillId="0" borderId="0" xfId="0" applyNumberFormat="1" applyFont="1" applyAlignment="1">
      <alignment horizontal="right"/>
    </xf>
    <xf numFmtId="0" fontId="0" fillId="0" borderId="0" xfId="0" applyNumberFormat="1" applyAlignment="1" applyProtection="1">
      <alignment horizontal="left" wrapText="1"/>
      <protection/>
    </xf>
    <xf numFmtId="49" fontId="6" fillId="0" borderId="5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>
      <alignment/>
    </xf>
    <xf numFmtId="49" fontId="6" fillId="0" borderId="0" xfId="0" applyNumberFormat="1" applyFont="1" applyBorder="1" applyAlignment="1" applyProtection="1">
      <alignment wrapText="1"/>
      <protection locked="0"/>
    </xf>
    <xf numFmtId="0" fontId="6" fillId="0" borderId="41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/>
    </xf>
    <xf numFmtId="49" fontId="14" fillId="0" borderId="19" xfId="0" applyNumberFormat="1" applyFont="1" applyBorder="1" applyAlignment="1">
      <alignment wrapText="1"/>
    </xf>
    <xf numFmtId="0" fontId="14" fillId="0" borderId="24" xfId="0" applyFont="1" applyBorder="1" applyAlignment="1">
      <alignment horizontal="center" wrapText="1"/>
    </xf>
    <xf numFmtId="0" fontId="5" fillId="0" borderId="50" xfId="0" applyNumberFormat="1" applyFont="1" applyBorder="1" applyAlignment="1">
      <alignment horizontal="center"/>
    </xf>
    <xf numFmtId="164" fontId="1" fillId="0" borderId="67" xfId="0" applyNumberFormat="1" applyFont="1" applyBorder="1" applyAlignment="1" applyProtection="1">
      <alignment horizontal="right"/>
      <protection locked="0"/>
    </xf>
    <xf numFmtId="164" fontId="1" fillId="0" borderId="44" xfId="0" applyNumberFormat="1" applyFont="1" applyBorder="1" applyAlignment="1" applyProtection="1">
      <alignment horizontal="right"/>
      <protection locked="0"/>
    </xf>
    <xf numFmtId="49" fontId="15" fillId="0" borderId="19" xfId="0" applyNumberFormat="1" applyFont="1" applyBorder="1" applyAlignment="1">
      <alignment horizontal="left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 applyProtection="1">
      <alignment horizontal="right"/>
      <protection/>
    </xf>
    <xf numFmtId="164" fontId="1" fillId="0" borderId="24" xfId="0" applyNumberFormat="1" applyFont="1" applyBorder="1" applyAlignment="1" applyProtection="1">
      <alignment horizontal="right"/>
      <protection/>
    </xf>
    <xf numFmtId="49" fontId="17" fillId="0" borderId="19" xfId="0" applyNumberFormat="1" applyFont="1" applyBorder="1" applyAlignment="1">
      <alignment wrapText="1"/>
    </xf>
    <xf numFmtId="0" fontId="18" fillId="0" borderId="24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/>
    </xf>
    <xf numFmtId="164" fontId="1" fillId="0" borderId="12" xfId="0" applyNumberFormat="1" applyFont="1" applyBorder="1" applyAlignment="1" applyProtection="1">
      <alignment horizontal="right"/>
      <protection locked="0"/>
    </xf>
    <xf numFmtId="164" fontId="1" fillId="0" borderId="24" xfId="0" applyNumberFormat="1" applyFont="1" applyBorder="1" applyAlignment="1" applyProtection="1">
      <alignment horizontal="right"/>
      <protection locked="0"/>
    </xf>
    <xf numFmtId="49" fontId="7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66" fontId="1" fillId="0" borderId="12" xfId="0" applyNumberFormat="1" applyFont="1" applyFill="1" applyBorder="1" applyAlignment="1" applyProtection="1">
      <alignment horizontal="right"/>
      <protection/>
    </xf>
    <xf numFmtId="166" fontId="1" fillId="0" borderId="24" xfId="0" applyNumberFormat="1" applyFont="1" applyFill="1" applyBorder="1" applyAlignment="1" applyProtection="1">
      <alignment horizontal="right"/>
      <protection/>
    </xf>
    <xf numFmtId="166" fontId="1" fillId="0" borderId="12" xfId="0" applyNumberFormat="1" applyFont="1" applyFill="1" applyBorder="1" applyAlignment="1" applyProtection="1">
      <alignment horizontal="right"/>
      <protection locked="0"/>
    </xf>
    <xf numFmtId="49" fontId="17" fillId="0" borderId="19" xfId="0" applyNumberFormat="1" applyFont="1" applyBorder="1" applyAlignment="1">
      <alignment vertical="center" wrapText="1"/>
    </xf>
    <xf numFmtId="0" fontId="18" fillId="0" borderId="24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left" vertical="center" wrapText="1"/>
    </xf>
    <xf numFmtId="49" fontId="17" fillId="0" borderId="27" xfId="0" applyNumberFormat="1" applyFont="1" applyBorder="1" applyAlignment="1">
      <alignment wrapText="1"/>
    </xf>
    <xf numFmtId="0" fontId="18" fillId="0" borderId="26" xfId="0" applyFont="1" applyBorder="1" applyAlignment="1">
      <alignment horizontal="center" wrapText="1"/>
    </xf>
    <xf numFmtId="0" fontId="7" fillId="0" borderId="68" xfId="0" applyNumberFormat="1" applyFont="1" applyBorder="1" applyAlignment="1">
      <alignment horizontal="center"/>
    </xf>
    <xf numFmtId="164" fontId="1" fillId="0" borderId="66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16" fillId="0" borderId="19" xfId="0" applyNumberFormat="1" applyFont="1" applyBorder="1" applyAlignment="1">
      <alignment vertical="center" wrapText="1"/>
    </xf>
    <xf numFmtId="0" fontId="16" fillId="0" borderId="44" xfId="0" applyFont="1" applyFill="1" applyBorder="1" applyAlignment="1">
      <alignment horizontal="center" vertical="center" wrapText="1"/>
    </xf>
    <xf numFmtId="166" fontId="1" fillId="0" borderId="67" xfId="0" applyNumberFormat="1" applyFont="1" applyFill="1" applyBorder="1" applyAlignment="1" applyProtection="1">
      <alignment horizontal="right"/>
      <protection/>
    </xf>
    <xf numFmtId="166" fontId="1" fillId="0" borderId="44" xfId="0" applyNumberFormat="1" applyFont="1" applyFill="1" applyBorder="1" applyAlignment="1" applyProtection="1">
      <alignment horizontal="right"/>
      <protection/>
    </xf>
    <xf numFmtId="49" fontId="19" fillId="0" borderId="19" xfId="0" applyNumberFormat="1" applyFont="1" applyBorder="1" applyAlignment="1">
      <alignment wrapText="1"/>
    </xf>
    <xf numFmtId="0" fontId="20" fillId="0" borderId="24" xfId="0" applyFont="1" applyBorder="1" applyAlignment="1">
      <alignment horizontal="center" wrapText="1"/>
    </xf>
    <xf numFmtId="164" fontId="1" fillId="0" borderId="12" xfId="0" applyNumberFormat="1" applyFont="1" applyBorder="1" applyAlignment="1" applyProtection="1">
      <alignment horizontal="right"/>
      <protection/>
    </xf>
    <xf numFmtId="0" fontId="14" fillId="0" borderId="24" xfId="0" applyFont="1" applyFill="1" applyBorder="1" applyAlignment="1">
      <alignment horizontal="center" wrapText="1"/>
    </xf>
    <xf numFmtId="49" fontId="19" fillId="0" borderId="19" xfId="0" applyNumberFormat="1" applyFont="1" applyBorder="1" applyAlignment="1">
      <alignment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wrapText="1"/>
    </xf>
    <xf numFmtId="0" fontId="18" fillId="0" borderId="24" xfId="0" applyFont="1" applyBorder="1" applyAlignment="1">
      <alignment horizontal="center" vertical="top" wrapText="1"/>
    </xf>
    <xf numFmtId="49" fontId="17" fillId="0" borderId="27" xfId="0" applyNumberFormat="1" applyFont="1" applyBorder="1" applyAlignment="1">
      <alignment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/>
    </xf>
    <xf numFmtId="164" fontId="1" fillId="0" borderId="66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49" fontId="0" fillId="0" borderId="0" xfId="0" applyNumberFormat="1" applyFill="1" applyBorder="1" applyAlignment="1" applyProtection="1">
      <alignment horizontal="right"/>
      <protection/>
    </xf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 wrapText="1" shrinkToFit="1"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>
      <alignment horizontal="left"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2" fillId="0" borderId="63" xfId="0" applyFont="1" applyBorder="1" applyAlignment="1">
      <alignment horizontal="right"/>
    </xf>
    <xf numFmtId="0" fontId="2" fillId="0" borderId="0" xfId="0" applyFont="1" applyFill="1" applyAlignment="1" applyProtection="1">
      <alignment/>
      <protection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 applyProtection="1">
      <alignment horizontal="left" shrinkToFit="1"/>
      <protection/>
    </xf>
    <xf numFmtId="49" fontId="6" fillId="0" borderId="0" xfId="0" applyNumberFormat="1" applyFont="1" applyAlignment="1">
      <alignment horizontal="left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 locked="0"/>
    </xf>
    <xf numFmtId="0" fontId="0" fillId="0" borderId="0" xfId="0" applyNumberFormat="1" applyAlignment="1" applyProtection="1">
      <alignment shrinkToFit="1"/>
      <protection/>
    </xf>
    <xf numFmtId="49" fontId="0" fillId="0" borderId="0" xfId="0" applyNumberForma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horizontal="center" wrapText="1"/>
    </xf>
    <xf numFmtId="0" fontId="5" fillId="0" borderId="61" xfId="0" applyFont="1" applyBorder="1" applyAlignment="1">
      <alignment horizontal="centerContinuous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2" fillId="0" borderId="69" xfId="0" applyFont="1" applyBorder="1" applyAlignment="1">
      <alignment wrapText="1"/>
    </xf>
    <xf numFmtId="49" fontId="0" fillId="0" borderId="7" xfId="0" applyNumberFormat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164" fontId="1" fillId="0" borderId="17" xfId="0" applyNumberFormat="1" applyFont="1" applyFill="1" applyBorder="1" applyAlignment="1" applyProtection="1">
      <alignment horizontal="right"/>
      <protection/>
    </xf>
    <xf numFmtId="166" fontId="1" fillId="0" borderId="17" xfId="0" applyNumberFormat="1" applyFont="1" applyFill="1" applyBorder="1" applyAlignment="1" applyProtection="1">
      <alignment horizontal="right"/>
      <protection/>
    </xf>
    <xf numFmtId="164" fontId="1" fillId="0" borderId="18" xfId="0" applyNumberFormat="1" applyFont="1" applyFill="1" applyBorder="1" applyAlignment="1" applyProtection="1">
      <alignment horizontal="right"/>
      <protection/>
    </xf>
    <xf numFmtId="0" fontId="9" fillId="0" borderId="49" xfId="0" applyFont="1" applyBorder="1" applyAlignment="1">
      <alignment wrapText="1"/>
    </xf>
    <xf numFmtId="49" fontId="0" fillId="0" borderId="10" xfId="0" applyNumberFormat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/>
      <protection/>
    </xf>
    <xf numFmtId="0" fontId="2" fillId="0" borderId="49" xfId="0" applyFont="1" applyBorder="1" applyAlignment="1">
      <alignment wrapText="1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23" xfId="0" applyNumberFormat="1" applyBorder="1" applyAlignment="1" applyProtection="1">
      <alignment horizontal="center"/>
      <protection/>
    </xf>
    <xf numFmtId="0" fontId="2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49" fontId="0" fillId="0" borderId="68" xfId="0" applyNumberFormat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 horizontal="right"/>
      <protection/>
    </xf>
    <xf numFmtId="166" fontId="1" fillId="0" borderId="1" xfId="0" applyNumberFormat="1" applyFont="1" applyFill="1" applyBorder="1" applyAlignment="1" applyProtection="1">
      <alignment horizontal="right"/>
      <protection/>
    </xf>
    <xf numFmtId="164" fontId="1" fillId="0" borderId="26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169" fontId="1" fillId="0" borderId="0" xfId="0" applyNumberFormat="1" applyFont="1" applyFill="1" applyBorder="1" applyAlignment="1" applyProtection="1">
      <alignment horizontal="right"/>
      <protection locked="0"/>
    </xf>
    <xf numFmtId="167" fontId="1" fillId="0" borderId="0" xfId="0" applyNumberFormat="1" applyFont="1" applyFill="1" applyBorder="1" applyAlignment="1" applyProtection="1">
      <alignment horizontal="right"/>
      <protection/>
    </xf>
    <xf numFmtId="49" fontId="6" fillId="0" borderId="10" xfId="0" applyNumberFormat="1" applyFont="1" applyBorder="1" applyAlignment="1">
      <alignment horizontal="center" wrapText="1"/>
    </xf>
    <xf numFmtId="49" fontId="0" fillId="0" borderId="23" xfId="0" applyNumberFormat="1" applyBorder="1" applyAlignment="1">
      <alignment horizontal="center"/>
    </xf>
    <xf numFmtId="164" fontId="1" fillId="0" borderId="34" xfId="0" applyNumberFormat="1" applyFont="1" applyFill="1" applyBorder="1" applyAlignment="1" applyProtection="1">
      <alignment horizontal="right"/>
      <protection locked="0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49" fontId="9" fillId="0" borderId="49" xfId="0" applyNumberFormat="1" applyFont="1" applyBorder="1" applyAlignment="1">
      <alignment wrapText="1"/>
    </xf>
    <xf numFmtId="49" fontId="9" fillId="0" borderId="27" xfId="0" applyNumberFormat="1" applyFont="1" applyBorder="1" applyAlignment="1">
      <alignment wrapText="1"/>
    </xf>
    <xf numFmtId="49" fontId="6" fillId="0" borderId="68" xfId="0" applyNumberFormat="1" applyFont="1" applyBorder="1" applyAlignment="1">
      <alignment horizontal="center" wrapText="1"/>
    </xf>
    <xf numFmtId="167" fontId="1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 wrapText="1"/>
      <protection/>
    </xf>
    <xf numFmtId="49" fontId="11" fillId="0" borderId="0" xfId="0" applyNumberFormat="1" applyFont="1" applyAlignment="1">
      <alignment horizontal="left"/>
    </xf>
    <xf numFmtId="167" fontId="1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Border="1" applyAlignment="1">
      <alignment/>
    </xf>
    <xf numFmtId="0" fontId="6" fillId="0" borderId="7" xfId="0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/>
    </xf>
    <xf numFmtId="166" fontId="1" fillId="0" borderId="17" xfId="0" applyNumberFormat="1" applyFont="1" applyFill="1" applyBorder="1" applyAlignment="1" applyProtection="1">
      <alignment horizontal="right"/>
      <protection locked="0"/>
    </xf>
    <xf numFmtId="49" fontId="2" fillId="0" borderId="49" xfId="0" applyNumberFormat="1" applyFon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0" fillId="0" borderId="68" xfId="0" applyNumberForma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9" fillId="0" borderId="52" xfId="0" applyNumberFormat="1" applyFont="1" applyBorder="1" applyAlignment="1">
      <alignment wrapText="1"/>
    </xf>
    <xf numFmtId="0" fontId="6" fillId="0" borderId="52" xfId="0" applyFont="1" applyBorder="1" applyAlignment="1">
      <alignment horizontal="center" wrapText="1"/>
    </xf>
    <xf numFmtId="49" fontId="0" fillId="0" borderId="52" xfId="0" applyNumberFormat="1" applyBorder="1" applyAlignment="1">
      <alignment horizontal="center"/>
    </xf>
    <xf numFmtId="167" fontId="1" fillId="0" borderId="52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0" fillId="0" borderId="49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68" xfId="0" applyNumberFormat="1" applyBorder="1" applyAlignment="1">
      <alignment wrapText="1"/>
    </xf>
    <xf numFmtId="49" fontId="6" fillId="0" borderId="33" xfId="0" applyNumberFormat="1" applyFont="1" applyBorder="1" applyAlignment="1">
      <alignment wrapText="1"/>
    </xf>
    <xf numFmtId="49" fontId="0" fillId="0" borderId="7" xfId="0" applyNumberForma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0" fillId="0" borderId="10" xfId="0" applyNumberFormat="1" applyBorder="1" applyAlignment="1">
      <alignment wrapText="1"/>
    </xf>
    <xf numFmtId="0" fontId="0" fillId="0" borderId="23" xfId="0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49" fontId="0" fillId="0" borderId="68" xfId="0" applyNumberFormat="1" applyBorder="1" applyAlignment="1">
      <alignment/>
    </xf>
    <xf numFmtId="49" fontId="6" fillId="0" borderId="12" xfId="0" applyNumberFormat="1" applyFont="1" applyBorder="1" applyAlignment="1">
      <alignment wrapText="1"/>
    </xf>
    <xf numFmtId="49" fontId="6" fillId="0" borderId="7" xfId="0" applyNumberFormat="1" applyFont="1" applyBorder="1" applyAlignment="1">
      <alignment horizontal="center" wrapText="1"/>
    </xf>
    <xf numFmtId="164" fontId="1" fillId="0" borderId="18" xfId="0" applyNumberFormat="1" applyFont="1" applyFill="1" applyBorder="1" applyAlignment="1" applyProtection="1">
      <alignment horizontal="center"/>
      <protection/>
    </xf>
    <xf numFmtId="49" fontId="2" fillId="0" borderId="67" xfId="0" applyNumberFormat="1" applyFont="1" applyBorder="1" applyAlignment="1">
      <alignment wrapText="1"/>
    </xf>
    <xf numFmtId="164" fontId="1" fillId="0" borderId="24" xfId="0" applyNumberFormat="1" applyFont="1" applyFill="1" applyBorder="1" applyAlignment="1" applyProtection="1">
      <alignment horizontal="center"/>
      <protection/>
    </xf>
    <xf numFmtId="0" fontId="6" fillId="0" borderId="3" xfId="0" applyFont="1" applyBorder="1" applyAlignment="1">
      <alignment wrapText="1"/>
    </xf>
    <xf numFmtId="49" fontId="6" fillId="0" borderId="2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165" fontId="1" fillId="0" borderId="0" xfId="0" applyNumberFormat="1" applyFont="1" applyFill="1" applyBorder="1" applyAlignment="1" applyProtection="1">
      <alignment horizontal="right"/>
      <protection/>
    </xf>
    <xf numFmtId="0" fontId="0" fillId="0" borderId="23" xfId="0" applyBorder="1" applyAlignment="1">
      <alignment horizontal="center" wrapText="1"/>
    </xf>
    <xf numFmtId="164" fontId="1" fillId="0" borderId="23" xfId="0" applyNumberFormat="1" applyFont="1" applyFill="1" applyBorder="1" applyAlignment="1" applyProtection="1">
      <alignment horizontal="right" wrapText="1"/>
      <protection locked="0"/>
    </xf>
    <xf numFmtId="164" fontId="1" fillId="0" borderId="24" xfId="0" applyNumberFormat="1" applyFont="1" applyFill="1" applyBorder="1" applyAlignment="1" applyProtection="1">
      <alignment horizontal="right" wrapText="1"/>
      <protection locked="0"/>
    </xf>
    <xf numFmtId="49" fontId="0" fillId="0" borderId="0" xfId="0" applyNumberFormat="1" applyBorder="1" applyAlignment="1">
      <alignment vertical="center"/>
    </xf>
    <xf numFmtId="0" fontId="2" fillId="0" borderId="27" xfId="0" applyFont="1" applyBorder="1" applyAlignment="1">
      <alignment horizontal="left" vertical="top" wrapText="1"/>
    </xf>
    <xf numFmtId="49" fontId="7" fillId="0" borderId="68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>
      <alignment horizontal="left"/>
    </xf>
    <xf numFmtId="49" fontId="0" fillId="0" borderId="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6" fontId="1" fillId="0" borderId="13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Border="1" applyAlignment="1">
      <alignment/>
    </xf>
    <xf numFmtId="0" fontId="6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69" fontId="1" fillId="0" borderId="19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Border="1" applyAlignment="1">
      <alignment wrapText="1"/>
    </xf>
    <xf numFmtId="49" fontId="0" fillId="0" borderId="38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164" fontId="1" fillId="0" borderId="31" xfId="0" applyNumberFormat="1" applyFont="1" applyFill="1" applyBorder="1" applyAlignment="1" applyProtection="1">
      <alignment horizontal="right"/>
      <protection locked="0"/>
    </xf>
    <xf numFmtId="164" fontId="1" fillId="0" borderId="32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/>
    </xf>
    <xf numFmtId="0" fontId="5" fillId="0" borderId="61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49" fontId="5" fillId="0" borderId="2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>
      <alignment wrapText="1"/>
    </xf>
    <xf numFmtId="49" fontId="2" fillId="0" borderId="38" xfId="0" applyNumberFormat="1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164" fontId="1" fillId="0" borderId="38" xfId="0" applyNumberFormat="1" applyFont="1" applyFill="1" applyBorder="1" applyAlignment="1" applyProtection="1">
      <alignment horizontal="right"/>
      <protection locked="0"/>
    </xf>
    <xf numFmtId="166" fontId="1" fillId="0" borderId="31" xfId="0" applyNumberFormat="1" applyFont="1" applyFill="1" applyBorder="1" applyAlignment="1" applyProtection="1">
      <alignment horizontal="right"/>
      <protection locked="0"/>
    </xf>
    <xf numFmtId="0" fontId="5" fillId="0" borderId="13" xfId="0" applyFont="1" applyBorder="1" applyAlignment="1" applyProtection="1">
      <alignment horizontal="center" vertical="center" wrapText="1"/>
      <protection/>
    </xf>
    <xf numFmtId="49" fontId="5" fillId="0" borderId="36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167" fontId="1" fillId="0" borderId="19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69" fontId="1" fillId="0" borderId="19" xfId="0" applyNumberFormat="1" applyFont="1" applyFill="1" applyBorder="1" applyAlignment="1" applyProtection="1">
      <alignment horizontal="right"/>
      <protection/>
    </xf>
    <xf numFmtId="0" fontId="2" fillId="0" borderId="33" xfId="0" applyFont="1" applyBorder="1" applyAlignment="1">
      <alignment horizontal="left" vertical="top" wrapText="1"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164" fontId="1" fillId="0" borderId="17" xfId="0" applyNumberFormat="1" applyFont="1" applyBorder="1" applyAlignment="1" applyProtection="1">
      <alignment horizontal="right" wrapText="1"/>
      <protection locked="0"/>
    </xf>
    <xf numFmtId="164" fontId="1" fillId="0" borderId="18" xfId="0" applyNumberFormat="1" applyFont="1" applyBorder="1" applyAlignment="1" applyProtection="1">
      <alignment horizontal="right" wrapText="1"/>
      <protection locked="0"/>
    </xf>
    <xf numFmtId="49" fontId="0" fillId="0" borderId="19" xfId="0" applyNumberFormat="1" applyBorder="1" applyAlignment="1">
      <alignment horizontal="center" vertical="center" wrapText="1"/>
    </xf>
    <xf numFmtId="0" fontId="7" fillId="0" borderId="68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164" fontId="1" fillId="0" borderId="1" xfId="0" applyNumberFormat="1" applyFont="1" applyBorder="1" applyAlignment="1" applyProtection="1">
      <alignment horizontal="right" wrapText="1"/>
      <protection locked="0"/>
    </xf>
    <xf numFmtId="164" fontId="1" fillId="0" borderId="26" xfId="0" applyNumberFormat="1" applyFont="1" applyBorder="1" applyAlignment="1" applyProtection="1">
      <alignment horizontal="right" wrapText="1"/>
      <protection locked="0"/>
    </xf>
    <xf numFmtId="49" fontId="7" fillId="0" borderId="19" xfId="0" applyNumberFormat="1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57" xfId="0" applyFont="1" applyBorder="1" applyAlignment="1">
      <alignment horizontal="center" vertical="center" wrapText="1"/>
    </xf>
    <xf numFmtId="167" fontId="6" fillId="0" borderId="71" xfId="0" applyNumberFormat="1" applyFont="1" applyBorder="1" applyAlignment="1">
      <alignment horizontal="center" vertical="center" wrapText="1"/>
    </xf>
    <xf numFmtId="167" fontId="6" fillId="0" borderId="54" xfId="0" applyNumberFormat="1" applyFont="1" applyBorder="1" applyAlignment="1">
      <alignment horizontal="center" vertical="center" wrapText="1"/>
    </xf>
    <xf numFmtId="49" fontId="6" fillId="0" borderId="71" xfId="0" applyNumberFormat="1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68" xfId="0" applyFont="1" applyBorder="1" applyAlignment="1" applyProtection="1">
      <alignment horizontal="centerContinuous"/>
      <protection/>
    </xf>
    <xf numFmtId="49" fontId="5" fillId="0" borderId="1" xfId="0" applyNumberFormat="1" applyFont="1" applyBorder="1" applyAlignment="1" applyProtection="1">
      <alignment horizontal="center"/>
      <protection/>
    </xf>
    <xf numFmtId="49" fontId="5" fillId="0" borderId="26" xfId="0" applyNumberFormat="1" applyFont="1" applyBorder="1" applyAlignment="1" applyProtection="1">
      <alignment horizontal="center"/>
      <protection/>
    </xf>
    <xf numFmtId="0" fontId="2" fillId="0" borderId="50" xfId="0" applyFont="1" applyBorder="1" applyAlignment="1">
      <alignment wrapText="1"/>
    </xf>
    <xf numFmtId="49" fontId="0" fillId="0" borderId="17" xfId="0" applyNumberFormat="1" applyBorder="1" applyAlignment="1" applyProtection="1">
      <alignment horizontal="center" wrapText="1"/>
      <protection/>
    </xf>
    <xf numFmtId="164" fontId="1" fillId="0" borderId="55" xfId="0" applyNumberFormat="1" applyFont="1" applyFill="1" applyBorder="1" applyAlignment="1" applyProtection="1">
      <alignment horizontal="right"/>
      <protection locked="0"/>
    </xf>
    <xf numFmtId="164" fontId="1" fillId="0" borderId="57" xfId="0" applyNumberFormat="1" applyFont="1" applyFill="1" applyBorder="1" applyAlignment="1" applyProtection="1">
      <alignment horizontal="right"/>
      <protection locked="0"/>
    </xf>
    <xf numFmtId="49" fontId="0" fillId="0" borderId="23" xfId="0" applyNumberFormat="1" applyBorder="1" applyAlignment="1" applyProtection="1">
      <alignment horizontal="center" wrapText="1"/>
      <protection/>
    </xf>
    <xf numFmtId="49" fontId="0" fillId="0" borderId="61" xfId="0" applyNumberFormat="1" applyBorder="1" applyAlignment="1" applyProtection="1">
      <alignment horizontal="center" wrapText="1"/>
      <protection/>
    </xf>
    <xf numFmtId="49" fontId="0" fillId="0" borderId="13" xfId="0" applyNumberFormat="1" applyBorder="1" applyAlignment="1" applyProtection="1">
      <alignment horizontal="center" wrapText="1"/>
      <protection/>
    </xf>
    <xf numFmtId="0" fontId="6" fillId="0" borderId="3" xfId="0" applyFont="1" applyBorder="1" applyAlignment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  <protection/>
    </xf>
    <xf numFmtId="49" fontId="6" fillId="0" borderId="23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0" fontId="6" fillId="0" borderId="3" xfId="0" applyFont="1" applyBorder="1" applyAlignment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  <protection/>
    </xf>
    <xf numFmtId="49" fontId="6" fillId="0" borderId="1" xfId="0" applyNumberFormat="1" applyFont="1" applyBorder="1" applyAlignment="1" applyProtection="1">
      <alignment horizontal="center" wrapText="1"/>
      <protection/>
    </xf>
    <xf numFmtId="0" fontId="6" fillId="0" borderId="5" xfId="0" applyFont="1" applyBorder="1" applyAlignment="1">
      <alignment wrapText="1"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0" fillId="0" borderId="31" xfId="0" applyNumberFormat="1" applyBorder="1" applyAlignment="1" applyProtection="1">
      <alignment horizontal="center" wrapText="1"/>
      <protection/>
    </xf>
    <xf numFmtId="0" fontId="3" fillId="0" borderId="63" xfId="0" applyFont="1" applyBorder="1" applyAlignment="1">
      <alignment/>
    </xf>
    <xf numFmtId="0" fontId="22" fillId="0" borderId="63" xfId="0" applyFont="1" applyBorder="1" applyAlignment="1">
      <alignment/>
    </xf>
    <xf numFmtId="0" fontId="22" fillId="0" borderId="52" xfId="0" applyFont="1" applyBorder="1" applyAlignment="1">
      <alignment/>
    </xf>
    <xf numFmtId="167" fontId="1" fillId="0" borderId="52" xfId="0" applyNumberFormat="1" applyFont="1" applyFill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49" fontId="6" fillId="0" borderId="36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166" fontId="1" fillId="0" borderId="55" xfId="0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/>
    </xf>
    <xf numFmtId="165" fontId="0" fillId="0" borderId="19" xfId="0" applyNumberFormat="1" applyFill="1" applyBorder="1" applyAlignment="1" applyProtection="1">
      <alignment horizontal="right"/>
      <protection/>
    </xf>
    <xf numFmtId="166" fontId="1" fillId="0" borderId="14" xfId="0" applyNumberFormat="1" applyFont="1" applyFill="1" applyBorder="1" applyAlignment="1" applyProtection="1">
      <alignment horizontal="right"/>
      <protection locked="0"/>
    </xf>
    <xf numFmtId="49" fontId="6" fillId="0" borderId="49" xfId="0" applyNumberFormat="1" applyFont="1" applyBorder="1" applyAlignment="1">
      <alignment wrapText="1"/>
    </xf>
    <xf numFmtId="49" fontId="2" fillId="0" borderId="10" xfId="0" applyNumberFormat="1" applyFont="1" applyBorder="1" applyAlignment="1" applyProtection="1">
      <alignment horizontal="center"/>
      <protection/>
    </xf>
    <xf numFmtId="166" fontId="1" fillId="0" borderId="23" xfId="0" applyNumberFormat="1" applyFont="1" applyFill="1" applyBorder="1" applyAlignment="1" applyProtection="1">
      <alignment horizontal="right"/>
      <protection/>
    </xf>
    <xf numFmtId="0" fontId="0" fillId="0" borderId="65" xfId="0" applyBorder="1" applyAlignment="1" applyProtection="1">
      <alignment/>
      <protection/>
    </xf>
    <xf numFmtId="0" fontId="2" fillId="0" borderId="27" xfId="0" applyFont="1" applyBorder="1" applyAlignment="1">
      <alignment wrapText="1"/>
    </xf>
    <xf numFmtId="49" fontId="2" fillId="0" borderId="68" xfId="0" applyNumberFormat="1" applyFont="1" applyBorder="1" applyAlignment="1" applyProtection="1">
      <alignment horizontal="center"/>
      <protection/>
    </xf>
    <xf numFmtId="49" fontId="2" fillId="0" borderId="1" xfId="0" applyNumberFormat="1" applyFont="1" applyBorder="1" applyAlignment="1" applyProtection="1">
      <alignment horizontal="center"/>
      <protection/>
    </xf>
    <xf numFmtId="1" fontId="0" fillId="0" borderId="19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67" xfId="0" applyNumberFormat="1" applyFont="1" applyBorder="1" applyAlignment="1">
      <alignment horizontal="center"/>
    </xf>
    <xf numFmtId="167" fontId="22" fillId="0" borderId="6" xfId="0" applyNumberFormat="1" applyFont="1" applyFill="1" applyBorder="1" applyAlignment="1" applyProtection="1">
      <alignment horizontal="center"/>
      <protection/>
    </xf>
    <xf numFmtId="167" fontId="1" fillId="0" borderId="6" xfId="0" applyNumberFormat="1" applyFont="1" applyFill="1" applyBorder="1" applyAlignment="1" applyProtection="1">
      <alignment horizontal="center"/>
      <protection/>
    </xf>
    <xf numFmtId="49" fontId="5" fillId="0" borderId="33" xfId="0" applyNumberFormat="1" applyFont="1" applyBorder="1" applyAlignment="1">
      <alignment wrapText="1"/>
    </xf>
    <xf numFmtId="49" fontId="7" fillId="0" borderId="7" xfId="0" applyNumberFormat="1" applyFont="1" applyBorder="1" applyAlignment="1" applyProtection="1">
      <alignment horizontal="center" wrapText="1"/>
      <protection/>
    </xf>
    <xf numFmtId="49" fontId="5" fillId="0" borderId="17" xfId="0" applyNumberFormat="1" applyFont="1" applyBorder="1" applyAlignment="1" applyProtection="1">
      <alignment horizontal="center"/>
      <protection/>
    </xf>
    <xf numFmtId="49" fontId="0" fillId="0" borderId="0" xfId="0" applyNumberFormat="1" applyFill="1" applyBorder="1" applyAlignment="1">
      <alignment/>
    </xf>
    <xf numFmtId="49" fontId="23" fillId="0" borderId="49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 applyProtection="1">
      <alignment horizontal="center" wrapText="1"/>
      <protection/>
    </xf>
    <xf numFmtId="49" fontId="7" fillId="0" borderId="23" xfId="0" applyNumberFormat="1" applyFont="1" applyBorder="1" applyAlignment="1" applyProtection="1">
      <alignment horizontal="center"/>
      <protection/>
    </xf>
    <xf numFmtId="49" fontId="7" fillId="0" borderId="49" xfId="0" applyNumberFormat="1" applyFont="1" applyBorder="1" applyAlignment="1">
      <alignment wrapText="1"/>
    </xf>
    <xf numFmtId="49" fontId="23" fillId="0" borderId="49" xfId="0" applyNumberFormat="1" applyFont="1" applyBorder="1" applyAlignment="1">
      <alignment wrapText="1"/>
    </xf>
    <xf numFmtId="49" fontId="7" fillId="0" borderId="10" xfId="0" applyNumberFormat="1" applyFont="1" applyBorder="1" applyAlignment="1" applyProtection="1">
      <alignment horizontal="center"/>
      <protection/>
    </xf>
    <xf numFmtId="49" fontId="5" fillId="0" borderId="23" xfId="0" applyNumberFormat="1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23" xfId="0" applyFont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49" fontId="5" fillId="0" borderId="49" xfId="0" applyNumberFormat="1" applyFont="1" applyBorder="1" applyAlignment="1">
      <alignment wrapText="1"/>
    </xf>
    <xf numFmtId="0" fontId="5" fillId="0" borderId="10" xfId="0" applyFont="1" applyBorder="1" applyAlignment="1" applyProtection="1">
      <alignment wrapText="1"/>
      <protection/>
    </xf>
    <xf numFmtId="0" fontId="5" fillId="0" borderId="23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wrapText="1"/>
      <protection/>
    </xf>
    <xf numFmtId="0" fontId="7" fillId="0" borderId="1" xfId="0" applyFont="1" applyBorder="1" applyAlignment="1" applyProtection="1">
      <alignment horizontal="center"/>
      <protection/>
    </xf>
    <xf numFmtId="0" fontId="22" fillId="0" borderId="0" xfId="0" applyFont="1" applyAlignment="1">
      <alignment horizontal="left"/>
    </xf>
    <xf numFmtId="49" fontId="1" fillId="0" borderId="0" xfId="0" applyNumberFormat="1" applyFont="1" applyAlignment="1">
      <alignment horizontal="centerContinuous"/>
    </xf>
    <xf numFmtId="0" fontId="5" fillId="0" borderId="61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164" fontId="7" fillId="0" borderId="12" xfId="0" applyNumberFormat="1" applyFont="1" applyFill="1" applyBorder="1" applyAlignment="1" applyProtection="1">
      <alignment horizontal="right"/>
      <protection locked="0"/>
    </xf>
    <xf numFmtId="49" fontId="7" fillId="0" borderId="27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164" fontId="7" fillId="0" borderId="66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Border="1" applyAlignment="1">
      <alignment wrapText="1"/>
    </xf>
    <xf numFmtId="49" fontId="2" fillId="0" borderId="22" xfId="0" applyNumberFormat="1" applyFont="1" applyBorder="1" applyAlignment="1">
      <alignment horizontal="center" wrapText="1"/>
    </xf>
    <xf numFmtId="49" fontId="0" fillId="0" borderId="20" xfId="0" applyNumberFormat="1" applyBorder="1" applyAlignment="1">
      <alignment horizontal="center"/>
    </xf>
    <xf numFmtId="167" fontId="1" fillId="0" borderId="36" xfId="0" applyNumberFormat="1" applyFont="1" applyFill="1" applyBorder="1" applyAlignment="1" applyProtection="1">
      <alignment horizontal="center"/>
      <protection/>
    </xf>
    <xf numFmtId="167" fontId="1" fillId="0" borderId="73" xfId="0" applyNumberFormat="1" applyFont="1" applyFill="1" applyBorder="1" applyAlignment="1" applyProtection="1">
      <alignment horizontal="center"/>
      <protection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Continuous"/>
    </xf>
    <xf numFmtId="49" fontId="5" fillId="0" borderId="2" xfId="0" applyNumberFormat="1" applyFont="1" applyBorder="1" applyAlignment="1">
      <alignment wrapText="1"/>
    </xf>
    <xf numFmtId="49" fontId="7" fillId="0" borderId="7" xfId="0" applyNumberFormat="1" applyFont="1" applyBorder="1" applyAlignment="1">
      <alignment horizontal="center"/>
    </xf>
    <xf numFmtId="166" fontId="7" fillId="0" borderId="17" xfId="0" applyNumberFormat="1" applyFont="1" applyFill="1" applyBorder="1" applyAlignment="1" applyProtection="1">
      <alignment horizontal="right"/>
      <protection/>
    </xf>
    <xf numFmtId="49" fontId="7" fillId="0" borderId="3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49" fontId="7" fillId="0" borderId="68" xfId="0" applyNumberFormat="1" applyFont="1" applyBorder="1" applyAlignment="1">
      <alignment horizontal="center"/>
    </xf>
    <xf numFmtId="164" fontId="7" fillId="0" borderId="26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7" fontId="7" fillId="0" borderId="0" xfId="0" applyNumberFormat="1" applyFont="1" applyFill="1" applyBorder="1" applyAlignment="1" applyProtection="1">
      <alignment horizontal="center"/>
      <protection locked="0"/>
    </xf>
    <xf numFmtId="169" fontId="7" fillId="0" borderId="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company.ru/media/f1_4q_2006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company.ru/media/f2_4q_2006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company.ru/media/f3_4q_2006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company.ru/media/f4_4q_2006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company.ru/media/f5_4q_2006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01_1"/>
    </sheetNames>
    <sheetDataSet>
      <sheetData sheetId="1">
        <row r="7">
          <cell r="C7" t="str">
            <v>2308025192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02_1"/>
    </sheetNames>
    <sheetDataSet>
      <sheetData sheetId="1">
        <row r="7">
          <cell r="C7" t="str">
            <v>2308025192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03_1"/>
    </sheetNames>
    <sheetDataSet>
      <sheetData sheetId="1">
        <row r="7">
          <cell r="C7" t="str">
            <v>2308025192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04_1"/>
    </sheetNames>
    <sheetDataSet>
      <sheetData sheetId="1">
        <row r="7">
          <cell r="C7" t="str">
            <v>2308025192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05_1"/>
    </sheetNames>
    <sheetDataSet>
      <sheetData sheetId="1">
        <row r="7">
          <cell r="C7" t="str">
            <v>2308025192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B1">
      <selection activeCell="B25" sqref="B25"/>
    </sheetView>
  </sheetViews>
  <sheetFormatPr defaultColWidth="9.140625" defaultRowHeight="12.75"/>
  <cols>
    <col min="1" max="1" width="6.8515625" style="0" hidden="1" customWidth="1"/>
    <col min="2" max="2" width="40.7109375" style="0" customWidth="1"/>
    <col min="3" max="3" width="8.28125" style="0" customWidth="1"/>
    <col min="4" max="4" width="11.28125" style="14" customWidth="1"/>
    <col min="5" max="5" width="16.28125" style="0" customWidth="1"/>
    <col min="6" max="6" width="18.00390625" style="0" customWidth="1"/>
    <col min="7" max="7" width="16.8515625" style="0" customWidth="1"/>
  </cols>
  <sheetData>
    <row r="1" spans="2:6" ht="12.75">
      <c r="B1" s="1"/>
      <c r="C1" s="2"/>
      <c r="D1" s="3"/>
      <c r="E1" s="4"/>
      <c r="F1" s="5"/>
    </row>
    <row r="2" spans="2:6" s="6" customFormat="1" ht="12.75">
      <c r="B2" s="7"/>
      <c r="C2" s="8"/>
      <c r="D2" s="9"/>
      <c r="E2" s="10"/>
      <c r="F2" s="11"/>
    </row>
    <row r="3" spans="2:6" s="6" customFormat="1" ht="12.75">
      <c r="B3" s="12"/>
      <c r="C3" s="13"/>
      <c r="D3" s="13"/>
      <c r="E3" s="14"/>
      <c r="F3" s="11"/>
    </row>
    <row r="4" spans="2:6" s="6" customFormat="1" ht="25.5" customHeight="1">
      <c r="B4" s="12"/>
      <c r="C4" s="15"/>
      <c r="D4" s="15"/>
      <c r="E4"/>
      <c r="F4" s="16"/>
    </row>
    <row r="5" spans="1:7" s="6" customFormat="1" ht="21.75" customHeight="1" thickBot="1">
      <c r="A5"/>
      <c r="B5" s="17" t="s">
        <v>0</v>
      </c>
      <c r="C5" s="17"/>
      <c r="D5" s="17"/>
      <c r="E5" s="17"/>
      <c r="F5" s="18"/>
      <c r="G5" s="19" t="s">
        <v>1</v>
      </c>
    </row>
    <row r="6" spans="2:7" s="6" customFormat="1" ht="18.75" customHeight="1">
      <c r="B6" s="20"/>
      <c r="C6" s="20"/>
      <c r="D6" s="5"/>
      <c r="E6" s="21"/>
      <c r="F6" s="5" t="s">
        <v>2</v>
      </c>
      <c r="G6" s="22" t="s">
        <v>3</v>
      </c>
    </row>
    <row r="7" spans="1:7" s="6" customFormat="1" ht="24" customHeight="1">
      <c r="A7" s="23"/>
      <c r="B7" s="24" t="s">
        <v>4</v>
      </c>
      <c r="C7" s="25" t="s">
        <v>5</v>
      </c>
      <c r="D7" s="25"/>
      <c r="E7" s="26"/>
      <c r="F7" s="27" t="s">
        <v>6</v>
      </c>
      <c r="G7" s="28" t="s">
        <v>7</v>
      </c>
    </row>
    <row r="8" spans="1:7" s="6" customFormat="1" ht="40.5" customHeight="1">
      <c r="A8" s="20"/>
      <c r="B8" s="29" t="s">
        <v>8</v>
      </c>
      <c r="C8" s="30" t="s">
        <v>9</v>
      </c>
      <c r="D8" s="30"/>
      <c r="E8" s="30"/>
      <c r="F8" s="27" t="s">
        <v>10</v>
      </c>
      <c r="G8" s="31" t="s">
        <v>11</v>
      </c>
    </row>
    <row r="9" spans="1:7" s="6" customFormat="1" ht="33" customHeight="1">
      <c r="A9" s="32"/>
      <c r="B9" s="33" t="s">
        <v>12</v>
      </c>
      <c r="C9" s="34" t="str">
        <f>('[1]TITUL'!C7)</f>
        <v>2308025192</v>
      </c>
      <c r="D9" s="34"/>
      <c r="E9" s="34"/>
      <c r="F9" s="5" t="s">
        <v>13</v>
      </c>
      <c r="G9" s="35" t="s">
        <v>14</v>
      </c>
    </row>
    <row r="10" spans="2:7" s="6" customFormat="1" ht="27.75" customHeight="1">
      <c r="B10" s="36" t="s">
        <v>15</v>
      </c>
      <c r="C10" s="37" t="s">
        <v>16</v>
      </c>
      <c r="D10" s="37"/>
      <c r="E10" s="37"/>
      <c r="F10" s="5" t="s">
        <v>17</v>
      </c>
      <c r="G10" s="35" t="s">
        <v>18</v>
      </c>
    </row>
    <row r="11" spans="2:7" s="6" customFormat="1" ht="30.75" customHeight="1">
      <c r="B11" s="33" t="s">
        <v>19</v>
      </c>
      <c r="C11" s="38" t="s">
        <v>20</v>
      </c>
      <c r="D11" s="38"/>
      <c r="E11" s="38"/>
      <c r="F11" s="5" t="s">
        <v>21</v>
      </c>
      <c r="G11" s="31" t="s">
        <v>22</v>
      </c>
    </row>
    <row r="12" spans="2:7" s="6" customFormat="1" ht="27" customHeight="1" thickBot="1">
      <c r="B12" s="36" t="s">
        <v>23</v>
      </c>
      <c r="C12" s="39" t="s">
        <v>24</v>
      </c>
      <c r="D12" s="39"/>
      <c r="E12" s="40"/>
      <c r="F12" s="41" t="s">
        <v>25</v>
      </c>
      <c r="G12" s="42" t="s">
        <v>26</v>
      </c>
    </row>
    <row r="13" spans="1:7" s="6" customFormat="1" ht="30.75" customHeight="1">
      <c r="A13" s="43"/>
      <c r="B13" s="20" t="s">
        <v>27</v>
      </c>
      <c r="C13" s="44" t="s">
        <v>28</v>
      </c>
      <c r="D13" s="44"/>
      <c r="E13" s="44"/>
      <c r="F13" s="44"/>
      <c r="G13" s="45"/>
    </row>
    <row r="14" spans="2:7" s="6" customFormat="1" ht="18" customHeight="1">
      <c r="B14" s="20"/>
      <c r="C14" s="20"/>
      <c r="D14"/>
      <c r="E14" s="21"/>
      <c r="F14" s="5" t="s">
        <v>29</v>
      </c>
      <c r="G14" s="28"/>
    </row>
    <row r="15" spans="2:7" s="6" customFormat="1" ht="18.75" customHeight="1" thickBot="1">
      <c r="B15" s="20"/>
      <c r="C15" s="20"/>
      <c r="D15"/>
      <c r="E15" s="21"/>
      <c r="F15" s="5" t="s">
        <v>30</v>
      </c>
      <c r="G15" s="46"/>
    </row>
    <row r="16" spans="2:6" s="6" customFormat="1" ht="12.75">
      <c r="B16" s="47"/>
      <c r="C16" s="47"/>
      <c r="D16" s="48"/>
      <c r="E16" s="49"/>
      <c r="F16" s="50"/>
    </row>
    <row r="17" spans="1:6" s="6" customFormat="1" ht="12.75" customHeight="1" thickBot="1">
      <c r="A17" s="6" t="s">
        <v>31</v>
      </c>
      <c r="B17" s="51"/>
      <c r="C17" s="51"/>
      <c r="D17" s="52"/>
      <c r="E17" s="53"/>
      <c r="F17" s="51"/>
    </row>
    <row r="18" spans="2:7" s="20" customFormat="1" ht="40.5" customHeight="1">
      <c r="B18" s="54" t="s">
        <v>32</v>
      </c>
      <c r="C18" s="55" t="s">
        <v>33</v>
      </c>
      <c r="D18" s="56" t="s">
        <v>34</v>
      </c>
      <c r="E18" s="56" t="s">
        <v>35</v>
      </c>
      <c r="F18" s="55" t="s">
        <v>36</v>
      </c>
      <c r="G18" s="57" t="s">
        <v>37</v>
      </c>
    </row>
    <row r="19" spans="1:7" s="20" customFormat="1" ht="16.5" customHeight="1" thickBot="1">
      <c r="A19" s="20" t="s">
        <v>38</v>
      </c>
      <c r="B19" s="58">
        <v>1</v>
      </c>
      <c r="C19" s="59" t="s">
        <v>39</v>
      </c>
      <c r="D19" s="60">
        <v>2</v>
      </c>
      <c r="E19" s="61" t="s">
        <v>40</v>
      </c>
      <c r="F19" s="62">
        <v>3</v>
      </c>
      <c r="G19" s="63">
        <v>4</v>
      </c>
    </row>
    <row r="20" spans="1:7" s="20" customFormat="1" ht="33" customHeight="1">
      <c r="A20" s="20" t="s">
        <v>41</v>
      </c>
      <c r="B20" s="64" t="s">
        <v>42</v>
      </c>
      <c r="C20" s="65"/>
      <c r="D20" s="66">
        <v>110</v>
      </c>
      <c r="E20" s="67">
        <v>110</v>
      </c>
      <c r="F20" s="68">
        <v>624</v>
      </c>
      <c r="G20" s="69">
        <v>113</v>
      </c>
    </row>
    <row r="21" spans="1:7" s="6" customFormat="1" ht="18" customHeight="1">
      <c r="A21" s="20" t="s">
        <v>41</v>
      </c>
      <c r="B21" s="70" t="s">
        <v>43</v>
      </c>
      <c r="C21" s="71" t="s">
        <v>44</v>
      </c>
      <c r="D21" s="72">
        <v>120</v>
      </c>
      <c r="E21" s="73">
        <v>120</v>
      </c>
      <c r="F21" s="74">
        <v>32818296</v>
      </c>
      <c r="G21" s="75">
        <v>33022381</v>
      </c>
    </row>
    <row r="22" spans="1:7" s="6" customFormat="1" ht="17.25" customHeight="1">
      <c r="A22" s="20" t="s">
        <v>41</v>
      </c>
      <c r="B22" s="70" t="s">
        <v>45</v>
      </c>
      <c r="C22" s="71" t="s">
        <v>46</v>
      </c>
      <c r="D22" s="72">
        <v>130</v>
      </c>
      <c r="E22" s="76">
        <v>130</v>
      </c>
      <c r="F22" s="77">
        <v>3151042</v>
      </c>
      <c r="G22" s="78">
        <v>2221984</v>
      </c>
    </row>
    <row r="23" spans="1:7" s="6" customFormat="1" ht="28.5" customHeight="1">
      <c r="A23" s="20" t="s">
        <v>41</v>
      </c>
      <c r="B23" s="70" t="s">
        <v>47</v>
      </c>
      <c r="C23" s="71"/>
      <c r="D23" s="72">
        <v>135</v>
      </c>
      <c r="E23" s="73">
        <v>135</v>
      </c>
      <c r="F23" s="74">
        <v>0</v>
      </c>
      <c r="G23" s="75">
        <v>0</v>
      </c>
    </row>
    <row r="24" spans="1:7" s="6" customFormat="1" ht="16.5" customHeight="1">
      <c r="A24" s="20" t="s">
        <v>41</v>
      </c>
      <c r="B24" s="70" t="s">
        <v>48</v>
      </c>
      <c r="C24" s="71"/>
      <c r="D24" s="72">
        <v>140</v>
      </c>
      <c r="E24" s="79">
        <v>140</v>
      </c>
      <c r="F24" s="80">
        <f>(F25+F26+F27+F28)</f>
        <v>556799</v>
      </c>
      <c r="G24" s="81">
        <f>(G25+G26+G27+G28)</f>
        <v>449128</v>
      </c>
    </row>
    <row r="25" spans="1:7" s="6" customFormat="1" ht="27.75" customHeight="1">
      <c r="A25" s="20" t="s">
        <v>41</v>
      </c>
      <c r="B25" s="70" t="s">
        <v>49</v>
      </c>
      <c r="C25" s="71" t="s">
        <v>50</v>
      </c>
      <c r="D25" s="72"/>
      <c r="E25" s="76">
        <v>141</v>
      </c>
      <c r="F25" s="77">
        <v>466403</v>
      </c>
      <c r="G25" s="78">
        <v>431769</v>
      </c>
    </row>
    <row r="26" spans="1:7" s="6" customFormat="1" ht="19.5" customHeight="1">
      <c r="A26" s="20" t="s">
        <v>41</v>
      </c>
      <c r="B26" s="70" t="s">
        <v>51</v>
      </c>
      <c r="C26" s="71" t="s">
        <v>50</v>
      </c>
      <c r="D26" s="72"/>
      <c r="E26" s="76">
        <v>142</v>
      </c>
      <c r="F26" s="77">
        <v>28590</v>
      </c>
      <c r="G26" s="78">
        <v>1484</v>
      </c>
    </row>
    <row r="27" spans="1:7" s="6" customFormat="1" ht="21.75" customHeight="1">
      <c r="A27" s="20" t="s">
        <v>41</v>
      </c>
      <c r="B27" s="70" t="s">
        <v>52</v>
      </c>
      <c r="C27" s="71" t="s">
        <v>50</v>
      </c>
      <c r="D27" s="72"/>
      <c r="E27" s="76">
        <v>143</v>
      </c>
      <c r="F27" s="77">
        <v>21306</v>
      </c>
      <c r="G27" s="78">
        <v>15875</v>
      </c>
    </row>
    <row r="28" spans="1:7" s="6" customFormat="1" ht="18.75" customHeight="1">
      <c r="A28" s="20" t="s">
        <v>41</v>
      </c>
      <c r="B28" s="70" t="s">
        <v>53</v>
      </c>
      <c r="C28" s="71"/>
      <c r="D28" s="72"/>
      <c r="E28" s="76">
        <v>144</v>
      </c>
      <c r="F28" s="77">
        <v>40500</v>
      </c>
      <c r="G28" s="78">
        <v>0</v>
      </c>
    </row>
    <row r="29" spans="1:7" s="6" customFormat="1" ht="20.25" customHeight="1">
      <c r="A29" s="20" t="s">
        <v>41</v>
      </c>
      <c r="B29" s="70" t="s">
        <v>54</v>
      </c>
      <c r="C29" s="71" t="s">
        <v>55</v>
      </c>
      <c r="D29" s="72">
        <v>145</v>
      </c>
      <c r="E29" s="76">
        <v>145</v>
      </c>
      <c r="F29" s="77">
        <v>265976</v>
      </c>
      <c r="G29" s="78">
        <f>249363-22527+5347</f>
        <v>232183</v>
      </c>
    </row>
    <row r="30" spans="1:7" s="6" customFormat="1" ht="18.75" customHeight="1" thickBot="1">
      <c r="A30" s="20" t="s">
        <v>41</v>
      </c>
      <c r="B30" s="70" t="s">
        <v>56</v>
      </c>
      <c r="C30" s="82" t="s">
        <v>57</v>
      </c>
      <c r="D30" s="72">
        <v>150</v>
      </c>
      <c r="E30" s="83">
        <v>150</v>
      </c>
      <c r="F30" s="84">
        <v>1659941</v>
      </c>
      <c r="G30" s="85">
        <f>1805195-8222</f>
        <v>1796973</v>
      </c>
    </row>
    <row r="31" spans="1:7" s="6" customFormat="1" ht="26.25" customHeight="1" thickBot="1">
      <c r="A31" s="20" t="s">
        <v>41</v>
      </c>
      <c r="B31" s="86" t="s">
        <v>58</v>
      </c>
      <c r="C31" s="87"/>
      <c r="D31" s="88">
        <v>190</v>
      </c>
      <c r="E31" s="89">
        <v>190</v>
      </c>
      <c r="F31" s="90">
        <f>(F20+F21+F22+F23+F24+F29+F30)</f>
        <v>38452678</v>
      </c>
      <c r="G31" s="91">
        <f>(G20+G21+G22+G23+G24+G29+G30)</f>
        <v>37722762</v>
      </c>
    </row>
    <row r="32" spans="1:6" s="6" customFormat="1" ht="14.25" thickBot="1">
      <c r="A32" s="20"/>
      <c r="B32" s="92"/>
      <c r="C32" s="93"/>
      <c r="D32" s="20"/>
      <c r="E32" s="94"/>
      <c r="F32" s="94"/>
    </row>
    <row r="33" spans="1:7" s="6" customFormat="1" ht="41.25" customHeight="1">
      <c r="A33" s="20"/>
      <c r="B33" s="54" t="s">
        <v>32</v>
      </c>
      <c r="C33" s="55" t="s">
        <v>33</v>
      </c>
      <c r="D33" s="56" t="s">
        <v>34</v>
      </c>
      <c r="E33" s="56" t="s">
        <v>35</v>
      </c>
      <c r="F33" s="55" t="s">
        <v>36</v>
      </c>
      <c r="G33" s="57" t="s">
        <v>37</v>
      </c>
    </row>
    <row r="34" spans="1:7" s="6" customFormat="1" ht="18.75" customHeight="1" thickBot="1">
      <c r="A34" s="20" t="s">
        <v>38</v>
      </c>
      <c r="B34" s="95">
        <v>1</v>
      </c>
      <c r="C34" s="96" t="s">
        <v>39</v>
      </c>
      <c r="D34" s="60">
        <v>2</v>
      </c>
      <c r="E34" s="97" t="s">
        <v>40</v>
      </c>
      <c r="F34" s="61">
        <v>3</v>
      </c>
      <c r="G34" s="98">
        <v>4</v>
      </c>
    </row>
    <row r="35" spans="1:7" s="6" customFormat="1" ht="33" customHeight="1">
      <c r="A35" s="6" t="s">
        <v>41</v>
      </c>
      <c r="B35" s="64" t="s">
        <v>59</v>
      </c>
      <c r="C35" s="99"/>
      <c r="D35" s="100">
        <v>210</v>
      </c>
      <c r="E35" s="101">
        <v>210</v>
      </c>
      <c r="F35" s="102">
        <f>(F36+F37+F38+F39+F40+F41)</f>
        <v>1021628</v>
      </c>
      <c r="G35" s="103">
        <f>(G36+G37+G38+G39+G40+G41)</f>
        <v>965735</v>
      </c>
    </row>
    <row r="36" spans="1:7" s="6" customFormat="1" ht="42" customHeight="1">
      <c r="A36" s="6" t="s">
        <v>41</v>
      </c>
      <c r="B36" s="104" t="s">
        <v>60</v>
      </c>
      <c r="C36" s="82" t="s">
        <v>61</v>
      </c>
      <c r="D36" s="105">
        <v>211</v>
      </c>
      <c r="E36" s="106">
        <v>211</v>
      </c>
      <c r="F36" s="77">
        <v>756357</v>
      </c>
      <c r="G36" s="78">
        <v>679725</v>
      </c>
    </row>
    <row r="37" spans="1:7" s="6" customFormat="1" ht="27" customHeight="1">
      <c r="A37" s="6" t="s">
        <v>41</v>
      </c>
      <c r="B37" s="107" t="s">
        <v>62</v>
      </c>
      <c r="C37" s="108"/>
      <c r="D37" s="105">
        <v>213</v>
      </c>
      <c r="E37" s="106">
        <v>213</v>
      </c>
      <c r="F37" s="77">
        <v>0</v>
      </c>
      <c r="G37" s="78">
        <v>0</v>
      </c>
    </row>
    <row r="38" spans="1:7" s="6" customFormat="1" ht="18.75" customHeight="1">
      <c r="A38" s="6" t="s">
        <v>41</v>
      </c>
      <c r="B38" s="107" t="s">
        <v>63</v>
      </c>
      <c r="C38" s="108"/>
      <c r="D38" s="105">
        <v>214</v>
      </c>
      <c r="E38" s="106">
        <v>214</v>
      </c>
      <c r="F38" s="77">
        <v>27758</v>
      </c>
      <c r="G38" s="78">
        <v>22853</v>
      </c>
    </row>
    <row r="39" spans="1:7" s="6" customFormat="1" ht="17.25" customHeight="1">
      <c r="A39" s="6" t="s">
        <v>41</v>
      </c>
      <c r="B39" s="107" t="s">
        <v>64</v>
      </c>
      <c r="C39" s="108"/>
      <c r="D39" s="105">
        <v>215</v>
      </c>
      <c r="E39" s="106">
        <v>215</v>
      </c>
      <c r="F39" s="77">
        <v>0</v>
      </c>
      <c r="G39" s="78">
        <v>0</v>
      </c>
    </row>
    <row r="40" spans="1:7" s="6" customFormat="1" ht="16.5" customHeight="1">
      <c r="A40" s="6" t="s">
        <v>41</v>
      </c>
      <c r="B40" s="107" t="s">
        <v>65</v>
      </c>
      <c r="C40" s="108"/>
      <c r="D40" s="105">
        <v>216</v>
      </c>
      <c r="E40" s="106">
        <v>216</v>
      </c>
      <c r="F40" s="77">
        <v>237512</v>
      </c>
      <c r="G40" s="78">
        <v>263156</v>
      </c>
    </row>
    <row r="41" spans="1:7" s="6" customFormat="1" ht="18" customHeight="1">
      <c r="A41" s="6" t="s">
        <v>41</v>
      </c>
      <c r="B41" s="107" t="s">
        <v>66</v>
      </c>
      <c r="C41" s="108"/>
      <c r="D41" s="105">
        <v>217</v>
      </c>
      <c r="E41" s="106">
        <v>217</v>
      </c>
      <c r="F41" s="77">
        <v>1</v>
      </c>
      <c r="G41" s="78">
        <v>1</v>
      </c>
    </row>
    <row r="42" spans="1:7" s="6" customFormat="1" ht="31.5" customHeight="1">
      <c r="A42" s="6" t="s">
        <v>41</v>
      </c>
      <c r="B42" s="107" t="s">
        <v>67</v>
      </c>
      <c r="C42" s="108"/>
      <c r="D42" s="105">
        <v>220</v>
      </c>
      <c r="E42" s="106">
        <v>220</v>
      </c>
      <c r="F42" s="77">
        <v>1879956</v>
      </c>
      <c r="G42" s="78">
        <v>1073686</v>
      </c>
    </row>
    <row r="43" spans="1:7" s="6" customFormat="1" ht="43.5" customHeight="1">
      <c r="A43" s="6" t="s">
        <v>41</v>
      </c>
      <c r="B43" s="107" t="s">
        <v>68</v>
      </c>
      <c r="C43" s="108"/>
      <c r="D43" s="105">
        <v>230</v>
      </c>
      <c r="E43" s="109">
        <v>230</v>
      </c>
      <c r="F43" s="80">
        <f>(F44+F45+F46)</f>
        <v>16978</v>
      </c>
      <c r="G43" s="81">
        <f>(G44+G45+G46)</f>
        <v>9644</v>
      </c>
    </row>
    <row r="44" spans="1:7" s="6" customFormat="1" ht="24" customHeight="1">
      <c r="A44" s="6" t="s">
        <v>41</v>
      </c>
      <c r="B44" s="104" t="s">
        <v>69</v>
      </c>
      <c r="C44" s="82" t="s">
        <v>70</v>
      </c>
      <c r="D44" s="105">
        <v>231</v>
      </c>
      <c r="E44" s="110">
        <v>231</v>
      </c>
      <c r="F44" s="77">
        <v>0</v>
      </c>
      <c r="G44" s="78">
        <v>580</v>
      </c>
    </row>
    <row r="45" spans="1:7" s="6" customFormat="1" ht="15.75" customHeight="1">
      <c r="A45" s="6" t="s">
        <v>41</v>
      </c>
      <c r="B45" s="107" t="s">
        <v>71</v>
      </c>
      <c r="C45" s="108"/>
      <c r="D45" s="105"/>
      <c r="E45" s="106">
        <v>232</v>
      </c>
      <c r="F45" s="77">
        <v>0</v>
      </c>
      <c r="G45" s="78">
        <v>0</v>
      </c>
    </row>
    <row r="46" spans="1:7" s="6" customFormat="1" ht="15.75" customHeight="1">
      <c r="A46" s="6" t="s">
        <v>41</v>
      </c>
      <c r="B46" s="107" t="s">
        <v>72</v>
      </c>
      <c r="C46" s="108"/>
      <c r="D46" s="105"/>
      <c r="E46" s="106">
        <v>233</v>
      </c>
      <c r="F46" s="77">
        <v>16978</v>
      </c>
      <c r="G46" s="78">
        <v>9064</v>
      </c>
    </row>
    <row r="47" spans="1:7" s="6" customFormat="1" ht="42" customHeight="1">
      <c r="A47" s="6" t="s">
        <v>41</v>
      </c>
      <c r="B47" s="107" t="s">
        <v>73</v>
      </c>
      <c r="C47" s="108"/>
      <c r="D47" s="105">
        <v>240</v>
      </c>
      <c r="E47" s="109">
        <v>240</v>
      </c>
      <c r="F47" s="80">
        <f>(F48+F49+F50)</f>
        <v>1285746</v>
      </c>
      <c r="G47" s="81">
        <f>(G48+G49+G50)</f>
        <v>1210568</v>
      </c>
    </row>
    <row r="48" spans="1:7" s="6" customFormat="1" ht="26.25" customHeight="1">
      <c r="A48" s="6" t="s">
        <v>41</v>
      </c>
      <c r="B48" s="104" t="s">
        <v>69</v>
      </c>
      <c r="C48" s="82" t="s">
        <v>74</v>
      </c>
      <c r="D48" s="105">
        <v>241</v>
      </c>
      <c r="E48" s="106">
        <v>241</v>
      </c>
      <c r="F48" s="77">
        <v>709910</v>
      </c>
      <c r="G48" s="78">
        <v>685457</v>
      </c>
    </row>
    <row r="49" spans="1:7" s="6" customFormat="1" ht="18.75" customHeight="1">
      <c r="A49" s="6" t="s">
        <v>41</v>
      </c>
      <c r="B49" s="107" t="s">
        <v>71</v>
      </c>
      <c r="C49" s="108"/>
      <c r="D49" s="105"/>
      <c r="E49" s="106">
        <v>242</v>
      </c>
      <c r="F49" s="74">
        <v>80929</v>
      </c>
      <c r="G49" s="75">
        <v>101467</v>
      </c>
    </row>
    <row r="50" spans="1:7" s="6" customFormat="1" ht="17.25" customHeight="1">
      <c r="A50" s="6" t="s">
        <v>41</v>
      </c>
      <c r="B50" s="107" t="s">
        <v>72</v>
      </c>
      <c r="C50" s="108" t="s">
        <v>75</v>
      </c>
      <c r="D50" s="105"/>
      <c r="E50" s="106">
        <v>243</v>
      </c>
      <c r="F50" s="74">
        <v>494907</v>
      </c>
      <c r="G50" s="75">
        <f>377987+45657</f>
        <v>423644</v>
      </c>
    </row>
    <row r="51" spans="1:7" s="6" customFormat="1" ht="18" customHeight="1">
      <c r="A51" s="6" t="s">
        <v>41</v>
      </c>
      <c r="B51" s="107" t="s">
        <v>76</v>
      </c>
      <c r="C51" s="108" t="s">
        <v>50</v>
      </c>
      <c r="D51" s="105">
        <v>250</v>
      </c>
      <c r="E51" s="106">
        <v>250</v>
      </c>
      <c r="F51" s="74">
        <v>80842</v>
      </c>
      <c r="G51" s="75">
        <v>121064</v>
      </c>
    </row>
    <row r="52" spans="1:7" s="6" customFormat="1" ht="19.5" customHeight="1">
      <c r="A52" s="6" t="s">
        <v>41</v>
      </c>
      <c r="B52" s="107" t="s">
        <v>77</v>
      </c>
      <c r="C52" s="108"/>
      <c r="D52" s="105">
        <v>260</v>
      </c>
      <c r="E52" s="110">
        <v>260</v>
      </c>
      <c r="F52" s="74">
        <v>729217</v>
      </c>
      <c r="G52" s="75">
        <v>236923</v>
      </c>
    </row>
    <row r="53" spans="1:7" s="6" customFormat="1" ht="20.25" customHeight="1" thickBot="1">
      <c r="A53" s="6" t="s">
        <v>41</v>
      </c>
      <c r="B53" s="107" t="s">
        <v>78</v>
      </c>
      <c r="C53" s="108"/>
      <c r="D53" s="105">
        <v>270</v>
      </c>
      <c r="E53" s="110">
        <v>270</v>
      </c>
      <c r="F53" s="111">
        <v>668</v>
      </c>
      <c r="G53" s="112">
        <v>918</v>
      </c>
    </row>
    <row r="54" spans="1:7" s="6" customFormat="1" ht="18.75" customHeight="1" thickBot="1">
      <c r="A54" s="6" t="s">
        <v>41</v>
      </c>
      <c r="B54" s="113" t="s">
        <v>79</v>
      </c>
      <c r="C54" s="114"/>
      <c r="D54" s="105">
        <v>290</v>
      </c>
      <c r="E54" s="115">
        <v>290</v>
      </c>
      <c r="F54" s="90">
        <f>(F35+F42+F43+F47+F51+F52+F53)</f>
        <v>5015035</v>
      </c>
      <c r="G54" s="91">
        <f>(G35+G42+G43+G47+G51+G52+G53)</f>
        <v>3618538</v>
      </c>
    </row>
    <row r="55" spans="1:7" s="6" customFormat="1" ht="18.75" customHeight="1" thickBot="1">
      <c r="A55" s="6" t="s">
        <v>41</v>
      </c>
      <c r="B55" s="116" t="s">
        <v>80</v>
      </c>
      <c r="C55" s="117"/>
      <c r="D55" s="118">
        <v>300</v>
      </c>
      <c r="E55" s="115">
        <v>300</v>
      </c>
      <c r="F55" s="90">
        <f>(F31+F54)</f>
        <v>43467713</v>
      </c>
      <c r="G55" s="91">
        <f>(G31+G54)</f>
        <v>41341300</v>
      </c>
    </row>
    <row r="56" spans="1:7" s="6" customFormat="1" ht="13.5" thickBot="1">
      <c r="A56" s="47"/>
      <c r="B56" s="119"/>
      <c r="C56" s="120"/>
      <c r="D56" s="121"/>
      <c r="E56" s="122"/>
      <c r="F56" s="123"/>
      <c r="G56" s="124"/>
    </row>
    <row r="57" spans="1:7" s="6" customFormat="1" ht="38.25" customHeight="1">
      <c r="A57" s="20"/>
      <c r="B57" s="125" t="s">
        <v>81</v>
      </c>
      <c r="C57" s="55" t="s">
        <v>33</v>
      </c>
      <c r="D57" s="56" t="s">
        <v>34</v>
      </c>
      <c r="E57" s="56" t="s">
        <v>35</v>
      </c>
      <c r="F57" s="55" t="s">
        <v>36</v>
      </c>
      <c r="G57" s="57" t="s">
        <v>37</v>
      </c>
    </row>
    <row r="58" spans="1:7" s="6" customFormat="1" ht="18" customHeight="1" thickBot="1">
      <c r="A58" s="20" t="s">
        <v>38</v>
      </c>
      <c r="B58" s="95">
        <v>1</v>
      </c>
      <c r="C58" s="96" t="s">
        <v>39</v>
      </c>
      <c r="D58" s="60">
        <v>2</v>
      </c>
      <c r="E58" s="97" t="s">
        <v>40</v>
      </c>
      <c r="F58" s="126">
        <v>3</v>
      </c>
      <c r="G58" s="98">
        <v>4</v>
      </c>
    </row>
    <row r="59" spans="1:7" s="6" customFormat="1" ht="29.25" customHeight="1">
      <c r="A59" s="20" t="s">
        <v>41</v>
      </c>
      <c r="B59" s="64" t="s">
        <v>82</v>
      </c>
      <c r="C59" s="82" t="s">
        <v>83</v>
      </c>
      <c r="D59" s="72">
        <v>410</v>
      </c>
      <c r="E59" s="127">
        <v>410</v>
      </c>
      <c r="F59" s="68">
        <v>1297779</v>
      </c>
      <c r="G59" s="69">
        <v>1297779</v>
      </c>
    </row>
    <row r="60" spans="1:7" s="6" customFormat="1" ht="16.5" customHeight="1">
      <c r="A60" s="20" t="s">
        <v>41</v>
      </c>
      <c r="B60" s="107" t="s">
        <v>84</v>
      </c>
      <c r="C60" s="108"/>
      <c r="D60" s="72">
        <v>420</v>
      </c>
      <c r="E60" s="106">
        <v>420</v>
      </c>
      <c r="F60" s="74">
        <v>5559936</v>
      </c>
      <c r="G60" s="75">
        <v>5502192</v>
      </c>
    </row>
    <row r="61" spans="1:7" s="6" customFormat="1" ht="12.75" customHeight="1">
      <c r="A61" s="20" t="s">
        <v>41</v>
      </c>
      <c r="B61" s="107" t="s">
        <v>85</v>
      </c>
      <c r="C61" s="108"/>
      <c r="D61" s="72">
        <v>430</v>
      </c>
      <c r="E61" s="106">
        <v>430</v>
      </c>
      <c r="F61" s="74">
        <v>64889</v>
      </c>
      <c r="G61" s="75">
        <v>64889</v>
      </c>
    </row>
    <row r="62" spans="1:7" s="6" customFormat="1" ht="29.25" customHeight="1">
      <c r="A62" s="20" t="s">
        <v>41</v>
      </c>
      <c r="B62" s="107" t="s">
        <v>86</v>
      </c>
      <c r="C62" s="108"/>
      <c r="D62" s="72">
        <v>411</v>
      </c>
      <c r="E62" s="106">
        <v>440</v>
      </c>
      <c r="F62" s="128">
        <v>0</v>
      </c>
      <c r="G62" s="129">
        <v>0</v>
      </c>
    </row>
    <row r="63" spans="1:7" s="6" customFormat="1" ht="27" customHeight="1">
      <c r="A63" s="20" t="s">
        <v>41</v>
      </c>
      <c r="B63" s="107" t="s">
        <v>87</v>
      </c>
      <c r="C63" s="108"/>
      <c r="D63" s="72">
        <v>470</v>
      </c>
      <c r="E63" s="106">
        <v>460</v>
      </c>
      <c r="F63" s="74">
        <v>5604701</v>
      </c>
      <c r="G63" s="75">
        <v>5598991</v>
      </c>
    </row>
    <row r="64" spans="1:7" s="6" customFormat="1" ht="27.75" customHeight="1" thickBot="1">
      <c r="A64" s="20" t="s">
        <v>41</v>
      </c>
      <c r="B64" s="107" t="s">
        <v>88</v>
      </c>
      <c r="C64" s="108"/>
      <c r="D64" s="72">
        <v>470</v>
      </c>
      <c r="E64" s="106">
        <v>470</v>
      </c>
      <c r="F64" s="130" t="s">
        <v>89</v>
      </c>
      <c r="G64" s="75">
        <f>1201622-22527+5347</f>
        <v>1184442</v>
      </c>
    </row>
    <row r="65" spans="1:7" s="6" customFormat="1" ht="19.5" customHeight="1" thickBot="1">
      <c r="A65" s="20" t="s">
        <v>41</v>
      </c>
      <c r="B65" s="131" t="s">
        <v>90</v>
      </c>
      <c r="C65" s="132"/>
      <c r="D65" s="72">
        <v>490</v>
      </c>
      <c r="E65" s="133">
        <v>490</v>
      </c>
      <c r="F65" s="90">
        <f>(F59+F60+F61-F62+F63)</f>
        <v>12527305</v>
      </c>
      <c r="G65" s="91">
        <f>(G59+G60+G61-G62+G63+G64)</f>
        <v>13648293</v>
      </c>
    </row>
    <row r="66" spans="1:7" s="6" customFormat="1" ht="29.25" customHeight="1">
      <c r="A66" s="20" t="s">
        <v>41</v>
      </c>
      <c r="B66" s="131" t="s">
        <v>91</v>
      </c>
      <c r="C66" s="82" t="s">
        <v>92</v>
      </c>
      <c r="D66" s="72">
        <v>510</v>
      </c>
      <c r="E66" s="109">
        <v>510</v>
      </c>
      <c r="F66" s="134">
        <f>(F67+F68)</f>
        <v>8431298</v>
      </c>
      <c r="G66" s="135">
        <f>(G67+G68)</f>
        <v>11158198</v>
      </c>
    </row>
    <row r="67" spans="1:7" s="6" customFormat="1" ht="23.25" customHeight="1">
      <c r="A67" s="20" t="s">
        <v>41</v>
      </c>
      <c r="B67" s="104" t="s">
        <v>93</v>
      </c>
      <c r="C67" s="136"/>
      <c r="D67" s="72"/>
      <c r="E67" s="106">
        <v>511</v>
      </c>
      <c r="F67" s="137">
        <v>3675277</v>
      </c>
      <c r="G67" s="138">
        <v>6367943</v>
      </c>
    </row>
    <row r="68" spans="1:7" s="6" customFormat="1" ht="13.5" customHeight="1">
      <c r="A68" s="20" t="s">
        <v>41</v>
      </c>
      <c r="B68" s="107" t="s">
        <v>94</v>
      </c>
      <c r="C68" s="108"/>
      <c r="D68" s="72"/>
      <c r="E68" s="106">
        <v>512</v>
      </c>
      <c r="F68" s="137">
        <v>4756021</v>
      </c>
      <c r="G68" s="138">
        <v>4790255</v>
      </c>
    </row>
    <row r="69" spans="1:7" s="6" customFormat="1" ht="16.5" customHeight="1">
      <c r="A69" s="20" t="s">
        <v>41</v>
      </c>
      <c r="B69" s="107" t="s">
        <v>95</v>
      </c>
      <c r="C69" s="108" t="s">
        <v>96</v>
      </c>
      <c r="D69" s="72">
        <v>515</v>
      </c>
      <c r="E69" s="106">
        <v>515</v>
      </c>
      <c r="F69" s="137">
        <v>928388</v>
      </c>
      <c r="G69" s="138">
        <f>1128809-1973</f>
        <v>1126836</v>
      </c>
    </row>
    <row r="70" spans="1:7" s="6" customFormat="1" ht="17.25" customHeight="1" thickBot="1">
      <c r="A70" s="20" t="s">
        <v>41</v>
      </c>
      <c r="B70" s="107" t="s">
        <v>97</v>
      </c>
      <c r="C70" s="108" t="s">
        <v>98</v>
      </c>
      <c r="D70" s="72">
        <v>520</v>
      </c>
      <c r="E70" s="110">
        <v>520</v>
      </c>
      <c r="F70" s="139">
        <v>3220366</v>
      </c>
      <c r="G70" s="140">
        <v>1799084</v>
      </c>
    </row>
    <row r="71" spans="1:7" s="6" customFormat="1" ht="20.25" customHeight="1" thickBot="1">
      <c r="A71" s="20" t="s">
        <v>41</v>
      </c>
      <c r="B71" s="131" t="s">
        <v>99</v>
      </c>
      <c r="C71" s="132"/>
      <c r="D71" s="72">
        <v>590</v>
      </c>
      <c r="E71" s="133">
        <v>590</v>
      </c>
      <c r="F71" s="90">
        <f>(F66+F69+F70)</f>
        <v>12580052</v>
      </c>
      <c r="G71" s="91">
        <f>(G66+G69+G70)</f>
        <v>14084118</v>
      </c>
    </row>
    <row r="72" spans="1:7" s="6" customFormat="1" ht="30.75" customHeight="1">
      <c r="A72" s="20" t="s">
        <v>41</v>
      </c>
      <c r="B72" s="131" t="s">
        <v>100</v>
      </c>
      <c r="C72" s="82" t="s">
        <v>92</v>
      </c>
      <c r="D72" s="72">
        <v>610</v>
      </c>
      <c r="E72" s="101">
        <v>610</v>
      </c>
      <c r="F72" s="102">
        <f>(F73+F74)</f>
        <v>11922468</v>
      </c>
      <c r="G72" s="103">
        <f>(G73+G74)</f>
        <v>8181597</v>
      </c>
    </row>
    <row r="73" spans="1:7" s="6" customFormat="1" ht="24" customHeight="1">
      <c r="A73" s="20" t="s">
        <v>41</v>
      </c>
      <c r="B73" s="104" t="s">
        <v>93</v>
      </c>
      <c r="C73" s="136"/>
      <c r="D73" s="72"/>
      <c r="E73" s="106">
        <v>611</v>
      </c>
      <c r="F73" s="74">
        <v>3539748</v>
      </c>
      <c r="G73" s="75">
        <v>763071</v>
      </c>
    </row>
    <row r="74" spans="1:7" s="6" customFormat="1" ht="15" customHeight="1">
      <c r="A74" s="20" t="s">
        <v>41</v>
      </c>
      <c r="B74" s="107" t="s">
        <v>94</v>
      </c>
      <c r="C74" s="108"/>
      <c r="D74" s="72"/>
      <c r="E74" s="106">
        <v>612</v>
      </c>
      <c r="F74" s="74">
        <v>8382720</v>
      </c>
      <c r="G74" s="75">
        <v>7418526</v>
      </c>
    </row>
    <row r="75" spans="1:7" s="6" customFormat="1" ht="17.25" customHeight="1">
      <c r="A75" s="20" t="s">
        <v>41</v>
      </c>
      <c r="B75" s="107" t="s">
        <v>101</v>
      </c>
      <c r="C75" s="108"/>
      <c r="D75" s="72">
        <v>620</v>
      </c>
      <c r="E75" s="109">
        <v>620</v>
      </c>
      <c r="F75" s="80">
        <f>(F76+F77+F78+F79+F80+F81)</f>
        <v>5470675</v>
      </c>
      <c r="G75" s="81">
        <f>(G76+G77+G78+G79+G80+G81)</f>
        <v>4143731</v>
      </c>
    </row>
    <row r="76" spans="1:7" s="6" customFormat="1" ht="25.5" customHeight="1">
      <c r="A76" s="20" t="s">
        <v>41</v>
      </c>
      <c r="B76" s="104" t="s">
        <v>102</v>
      </c>
      <c r="C76" s="136"/>
      <c r="D76" s="72">
        <v>621</v>
      </c>
      <c r="E76" s="106">
        <v>621</v>
      </c>
      <c r="F76" s="74">
        <v>4009617</v>
      </c>
      <c r="G76" s="75">
        <v>2769440</v>
      </c>
    </row>
    <row r="77" spans="1:7" s="6" customFormat="1" ht="19.5" customHeight="1">
      <c r="A77" s="20" t="s">
        <v>41</v>
      </c>
      <c r="B77" s="107" t="s">
        <v>103</v>
      </c>
      <c r="C77" s="108"/>
      <c r="D77" s="72">
        <v>625</v>
      </c>
      <c r="E77" s="106">
        <v>622</v>
      </c>
      <c r="F77" s="74">
        <v>308717</v>
      </c>
      <c r="G77" s="75">
        <v>367651</v>
      </c>
    </row>
    <row r="78" spans="1:7" s="6" customFormat="1" ht="27" customHeight="1">
      <c r="A78" s="20" t="s">
        <v>41</v>
      </c>
      <c r="B78" s="107" t="s">
        <v>104</v>
      </c>
      <c r="C78" s="108"/>
      <c r="D78" s="72">
        <v>622</v>
      </c>
      <c r="E78" s="106">
        <v>623</v>
      </c>
      <c r="F78" s="74">
        <v>143066</v>
      </c>
      <c r="G78" s="75">
        <v>137176</v>
      </c>
    </row>
    <row r="79" spans="1:7" s="6" customFormat="1" ht="28.5" customHeight="1">
      <c r="A79" s="20" t="s">
        <v>41</v>
      </c>
      <c r="B79" s="107" t="s">
        <v>105</v>
      </c>
      <c r="C79" s="108"/>
      <c r="D79" s="72">
        <v>623</v>
      </c>
      <c r="E79" s="106">
        <v>624</v>
      </c>
      <c r="F79" s="74">
        <v>59145</v>
      </c>
      <c r="G79" s="75">
        <v>79456</v>
      </c>
    </row>
    <row r="80" spans="1:7" s="6" customFormat="1" ht="18.75" customHeight="1">
      <c r="A80" s="20" t="s">
        <v>41</v>
      </c>
      <c r="B80" s="107" t="s">
        <v>106</v>
      </c>
      <c r="C80" s="108" t="s">
        <v>107</v>
      </c>
      <c r="D80" s="72">
        <v>624</v>
      </c>
      <c r="E80" s="106">
        <v>625</v>
      </c>
      <c r="F80" s="74">
        <v>315370</v>
      </c>
      <c r="G80" s="75">
        <v>275123</v>
      </c>
    </row>
    <row r="81" spans="1:7" s="6" customFormat="1" ht="17.25" customHeight="1">
      <c r="A81" s="20" t="s">
        <v>41</v>
      </c>
      <c r="B81" s="107" t="s">
        <v>108</v>
      </c>
      <c r="C81" s="108" t="s">
        <v>107</v>
      </c>
      <c r="D81" s="72">
        <v>625</v>
      </c>
      <c r="E81" s="106">
        <v>626</v>
      </c>
      <c r="F81" s="74">
        <v>634760</v>
      </c>
      <c r="G81" s="75">
        <v>514885</v>
      </c>
    </row>
    <row r="82" spans="1:7" s="6" customFormat="1" ht="29.25" customHeight="1">
      <c r="A82" s="20" t="s">
        <v>41</v>
      </c>
      <c r="B82" s="107" t="s">
        <v>109</v>
      </c>
      <c r="C82" s="108"/>
      <c r="D82" s="72">
        <v>630</v>
      </c>
      <c r="E82" s="106">
        <v>630</v>
      </c>
      <c r="F82" s="74">
        <v>30067</v>
      </c>
      <c r="G82" s="75">
        <v>29167</v>
      </c>
    </row>
    <row r="83" spans="1:7" s="6" customFormat="1" ht="16.5" customHeight="1">
      <c r="A83" s="20" t="s">
        <v>41</v>
      </c>
      <c r="B83" s="107" t="s">
        <v>110</v>
      </c>
      <c r="C83" s="108" t="s">
        <v>111</v>
      </c>
      <c r="D83" s="72">
        <v>640</v>
      </c>
      <c r="E83" s="110">
        <v>640</v>
      </c>
      <c r="F83" s="74">
        <v>356061</v>
      </c>
      <c r="G83" s="75">
        <v>253062</v>
      </c>
    </row>
    <row r="84" spans="1:7" s="6" customFormat="1" ht="15.75" customHeight="1">
      <c r="A84" s="20" t="s">
        <v>41</v>
      </c>
      <c r="B84" s="107" t="s">
        <v>112</v>
      </c>
      <c r="C84" s="108" t="s">
        <v>113</v>
      </c>
      <c r="D84" s="72">
        <v>650</v>
      </c>
      <c r="E84" s="110">
        <v>650</v>
      </c>
      <c r="F84" s="74">
        <v>581085</v>
      </c>
      <c r="G84" s="75">
        <v>678381</v>
      </c>
    </row>
    <row r="85" spans="1:7" s="6" customFormat="1" ht="15.75" customHeight="1" thickBot="1">
      <c r="A85" s="20" t="s">
        <v>41</v>
      </c>
      <c r="B85" s="107" t="s">
        <v>114</v>
      </c>
      <c r="C85" s="108"/>
      <c r="D85" s="72">
        <v>660</v>
      </c>
      <c r="E85" s="110">
        <v>660</v>
      </c>
      <c r="F85" s="74">
        <v>0</v>
      </c>
      <c r="G85" s="75">
        <v>322951</v>
      </c>
    </row>
    <row r="86" spans="1:7" s="6" customFormat="1" ht="17.25" customHeight="1" thickBot="1">
      <c r="A86" s="20" t="s">
        <v>41</v>
      </c>
      <c r="B86" s="131" t="s">
        <v>115</v>
      </c>
      <c r="C86" s="132"/>
      <c r="D86" s="72">
        <v>690</v>
      </c>
      <c r="E86" s="115">
        <v>690</v>
      </c>
      <c r="F86" s="90">
        <f>(F72+F75+F82+F83+F84+F85)</f>
        <v>18360356</v>
      </c>
      <c r="G86" s="91">
        <f>(G72+G75+G82+G83+G84+G85)</f>
        <v>13608889</v>
      </c>
    </row>
    <row r="87" spans="1:7" s="6" customFormat="1" ht="17.25" customHeight="1" thickBot="1">
      <c r="A87" s="20" t="s">
        <v>41</v>
      </c>
      <c r="B87" s="86" t="s">
        <v>116</v>
      </c>
      <c r="C87" s="87"/>
      <c r="D87" s="88">
        <v>700</v>
      </c>
      <c r="E87" s="141">
        <v>700</v>
      </c>
      <c r="F87" s="142">
        <f>(F65+F71+F86)</f>
        <v>43467713</v>
      </c>
      <c r="G87" s="143">
        <f>(G65+G71+G86)</f>
        <v>41341300</v>
      </c>
    </row>
    <row r="88" spans="1:6" s="6" customFormat="1" ht="32.25" customHeight="1" thickBot="1">
      <c r="A88" s="20"/>
      <c r="B88" s="144"/>
      <c r="C88" s="145" t="s">
        <v>117</v>
      </c>
      <c r="D88" s="48"/>
      <c r="E88" s="48"/>
      <c r="F88" s="18"/>
    </row>
    <row r="89" spans="1:7" s="6" customFormat="1" ht="37.5" customHeight="1">
      <c r="A89" s="20"/>
      <c r="B89" s="146" t="s">
        <v>118</v>
      </c>
      <c r="C89" s="55" t="s">
        <v>33</v>
      </c>
      <c r="D89" s="56" t="s">
        <v>34</v>
      </c>
      <c r="E89" s="56" t="s">
        <v>35</v>
      </c>
      <c r="F89" s="55" t="s">
        <v>36</v>
      </c>
      <c r="G89" s="57" t="s">
        <v>37</v>
      </c>
    </row>
    <row r="90" spans="1:7" s="6" customFormat="1" ht="18.75" customHeight="1" thickBot="1">
      <c r="A90" s="20" t="s">
        <v>38</v>
      </c>
      <c r="B90" s="147">
        <v>1</v>
      </c>
      <c r="C90" s="96" t="s">
        <v>39</v>
      </c>
      <c r="D90" s="148">
        <v>2</v>
      </c>
      <c r="E90" s="97" t="s">
        <v>40</v>
      </c>
      <c r="F90" s="149">
        <v>3</v>
      </c>
      <c r="G90" s="63">
        <v>4</v>
      </c>
    </row>
    <row r="91" spans="1:7" s="6" customFormat="1" ht="21" customHeight="1">
      <c r="A91" s="20" t="s">
        <v>41</v>
      </c>
      <c r="B91" s="150" t="s">
        <v>119</v>
      </c>
      <c r="C91" s="82"/>
      <c r="D91" s="151">
        <v>910</v>
      </c>
      <c r="E91" s="152">
        <v>901</v>
      </c>
      <c r="F91" s="68">
        <v>744512</v>
      </c>
      <c r="G91" s="69">
        <v>772520</v>
      </c>
    </row>
    <row r="92" spans="1:7" s="6" customFormat="1" ht="21" customHeight="1">
      <c r="A92" s="20" t="s">
        <v>41</v>
      </c>
      <c r="B92" s="107" t="s">
        <v>120</v>
      </c>
      <c r="C92" s="108"/>
      <c r="D92" s="151">
        <v>911</v>
      </c>
      <c r="E92" s="153">
        <v>911</v>
      </c>
      <c r="F92" s="74">
        <v>3568</v>
      </c>
      <c r="G92" s="75">
        <v>12575</v>
      </c>
    </row>
    <row r="93" spans="1:7" s="6" customFormat="1" ht="31.5" customHeight="1">
      <c r="A93" s="20" t="s">
        <v>41</v>
      </c>
      <c r="B93" s="107" t="s">
        <v>121</v>
      </c>
      <c r="C93" s="108"/>
      <c r="D93" s="154">
        <v>920</v>
      </c>
      <c r="E93" s="153">
        <v>902</v>
      </c>
      <c r="F93" s="74">
        <v>63096</v>
      </c>
      <c r="G93" s="75">
        <v>58944</v>
      </c>
    </row>
    <row r="94" spans="1:7" s="6" customFormat="1" ht="18" customHeight="1">
      <c r="A94" s="20" t="s">
        <v>41</v>
      </c>
      <c r="B94" s="107" t="s">
        <v>122</v>
      </c>
      <c r="C94" s="108"/>
      <c r="D94" s="151">
        <v>930</v>
      </c>
      <c r="E94" s="153">
        <v>903</v>
      </c>
      <c r="F94" s="74">
        <v>6163</v>
      </c>
      <c r="G94" s="75">
        <v>2774</v>
      </c>
    </row>
    <row r="95" spans="1:7" s="6" customFormat="1" ht="31.5" customHeight="1">
      <c r="A95" s="20" t="s">
        <v>41</v>
      </c>
      <c r="B95" s="107" t="s">
        <v>123</v>
      </c>
      <c r="C95" s="108"/>
      <c r="D95" s="151">
        <v>940</v>
      </c>
      <c r="E95" s="153">
        <v>904</v>
      </c>
      <c r="F95" s="74">
        <v>140177</v>
      </c>
      <c r="G95" s="75">
        <v>135877</v>
      </c>
    </row>
    <row r="96" spans="1:7" s="6" customFormat="1" ht="26.25" customHeight="1">
      <c r="A96" s="20" t="s">
        <v>41</v>
      </c>
      <c r="B96" s="107" t="s">
        <v>124</v>
      </c>
      <c r="C96" s="108"/>
      <c r="D96" s="151">
        <v>950</v>
      </c>
      <c r="E96" s="153">
        <v>905</v>
      </c>
      <c r="F96" s="74">
        <v>3647</v>
      </c>
      <c r="G96" s="75">
        <v>787</v>
      </c>
    </row>
    <row r="97" spans="1:7" s="6" customFormat="1" ht="30.75" customHeight="1">
      <c r="A97" s="20" t="s">
        <v>41</v>
      </c>
      <c r="B97" s="107" t="s">
        <v>125</v>
      </c>
      <c r="C97" s="108"/>
      <c r="D97" s="151">
        <v>960</v>
      </c>
      <c r="E97" s="153">
        <v>906</v>
      </c>
      <c r="F97" s="74">
        <v>11366215</v>
      </c>
      <c r="G97" s="75">
        <v>9056377</v>
      </c>
    </row>
    <row r="98" spans="1:7" s="6" customFormat="1" ht="15.75" customHeight="1">
      <c r="A98" s="20" t="s">
        <v>41</v>
      </c>
      <c r="B98" s="107" t="s">
        <v>126</v>
      </c>
      <c r="C98" s="108"/>
      <c r="D98" s="151">
        <v>970</v>
      </c>
      <c r="E98" s="153">
        <v>907</v>
      </c>
      <c r="F98" s="74">
        <v>10234</v>
      </c>
      <c r="G98" s="75">
        <v>10490</v>
      </c>
    </row>
    <row r="99" spans="1:7" s="6" customFormat="1" ht="28.5" customHeight="1">
      <c r="A99" s="20" t="s">
        <v>41</v>
      </c>
      <c r="B99" s="107" t="s">
        <v>127</v>
      </c>
      <c r="C99" s="108"/>
      <c r="D99" s="151">
        <v>980</v>
      </c>
      <c r="E99" s="153">
        <v>908</v>
      </c>
      <c r="F99" s="74">
        <v>1750</v>
      </c>
      <c r="G99" s="75">
        <v>2152</v>
      </c>
    </row>
    <row r="100" spans="1:7" s="6" customFormat="1" ht="18.75" customHeight="1" thickBot="1">
      <c r="A100" s="20" t="s">
        <v>41</v>
      </c>
      <c r="B100" s="155" t="s">
        <v>128</v>
      </c>
      <c r="C100" s="156"/>
      <c r="D100" s="157"/>
      <c r="E100" s="158">
        <v>909</v>
      </c>
      <c r="F100" s="159">
        <v>149520</v>
      </c>
      <c r="G100" s="112">
        <v>129192</v>
      </c>
    </row>
    <row r="101" spans="1:6" s="6" customFormat="1" ht="22.5" customHeight="1" thickBot="1">
      <c r="A101" s="20"/>
      <c r="B101" s="160"/>
      <c r="C101" s="161" t="s">
        <v>129</v>
      </c>
      <c r="D101" s="162"/>
      <c r="E101" s="163"/>
      <c r="F101" s="163"/>
    </row>
    <row r="102" spans="1:7" s="6" customFormat="1" ht="35.25" customHeight="1">
      <c r="A102" s="20"/>
      <c r="B102" s="146" t="s">
        <v>118</v>
      </c>
      <c r="C102" s="55" t="s">
        <v>33</v>
      </c>
      <c r="D102" s="56" t="s">
        <v>34</v>
      </c>
      <c r="E102" s="56" t="s">
        <v>35</v>
      </c>
      <c r="F102" s="55" t="s">
        <v>36</v>
      </c>
      <c r="G102" s="57" t="s">
        <v>37</v>
      </c>
    </row>
    <row r="103" spans="1:7" s="6" customFormat="1" ht="15.75" customHeight="1" thickBot="1">
      <c r="A103" s="20" t="s">
        <v>38</v>
      </c>
      <c r="B103" s="147">
        <v>1</v>
      </c>
      <c r="C103" s="96" t="s">
        <v>39</v>
      </c>
      <c r="D103" s="164">
        <v>2</v>
      </c>
      <c r="E103" s="165" t="s">
        <v>40</v>
      </c>
      <c r="F103" s="149">
        <v>3</v>
      </c>
      <c r="G103" s="63">
        <v>4</v>
      </c>
    </row>
    <row r="104" spans="1:7" s="6" customFormat="1" ht="18.75" customHeight="1" thickBot="1">
      <c r="A104" s="20" t="s">
        <v>41</v>
      </c>
      <c r="B104" s="166" t="s">
        <v>130</v>
      </c>
      <c r="C104" s="167"/>
      <c r="D104" s="168"/>
      <c r="E104" s="169">
        <v>1000</v>
      </c>
      <c r="F104" s="90">
        <f>(F20+F21+F22+F23+F24+F29+F30+F35+F42+F43+F47+F51+F52+F53-F66-F69-F70-F72-F75-F82-F84-F85)</f>
        <v>12883366</v>
      </c>
      <c r="G104" s="91">
        <f>(G20+G21+G22+G23+G24+G29+G30+G35+G42+G43+G47+G51+G52+G53-G66-G69-G70-G72-G75-G82-G84-G85)</f>
        <v>13901355</v>
      </c>
    </row>
    <row r="105" spans="2:6" ht="15.75" customHeight="1">
      <c r="B105" s="10"/>
      <c r="C105" s="10"/>
      <c r="D105" s="170"/>
      <c r="E105" s="10"/>
      <c r="F105" s="10"/>
    </row>
    <row r="106" spans="2:6" ht="15.75" customHeight="1">
      <c r="B106" s="10"/>
      <c r="C106" s="10"/>
      <c r="D106" s="170"/>
      <c r="E106" s="10"/>
      <c r="F106" s="10"/>
    </row>
    <row r="107" spans="2:6" ht="15.75" customHeight="1">
      <c r="B107" s="10"/>
      <c r="C107" s="10"/>
      <c r="D107" s="170"/>
      <c r="E107" s="10"/>
      <c r="F107" s="10"/>
    </row>
    <row r="108" spans="2:6" ht="15.75" customHeight="1">
      <c r="B108" s="10"/>
      <c r="C108" s="10"/>
      <c r="D108" s="170"/>
      <c r="E108" s="10"/>
      <c r="F108" s="10"/>
    </row>
    <row r="109" spans="2:6" ht="15.75" customHeight="1">
      <c r="B109" s="10"/>
      <c r="C109" s="10"/>
      <c r="D109" s="170"/>
      <c r="E109" s="10"/>
      <c r="F109" s="10"/>
    </row>
    <row r="110" spans="2:7" s="43" customFormat="1" ht="12.75">
      <c r="B110" s="171"/>
      <c r="C110" s="172"/>
      <c r="D110" s="173"/>
      <c r="E110" s="173"/>
      <c r="F110" s="10"/>
      <c r="G110" s="174"/>
    </row>
    <row r="111" spans="2:7" s="6" customFormat="1" ht="12.75">
      <c r="B111" s="175" t="s">
        <v>131</v>
      </c>
      <c r="C111" s="175"/>
      <c r="D111" s="175" t="s">
        <v>132</v>
      </c>
      <c r="E111" s="175"/>
      <c r="F111" s="175"/>
      <c r="G111" s="175"/>
    </row>
    <row r="112" spans="2:7" s="6" customFormat="1" ht="12.75" customHeight="1">
      <c r="B112" s="176" t="s">
        <v>133</v>
      </c>
      <c r="C112" s="177"/>
      <c r="D112" s="176" t="s">
        <v>134</v>
      </c>
      <c r="E112" s="177"/>
      <c r="F112" s="177"/>
      <c r="G112" s="178"/>
    </row>
    <row r="113" spans="2:7" s="6" customFormat="1" ht="12.75">
      <c r="B113" s="179"/>
      <c r="C113" s="15"/>
      <c r="D113" s="179"/>
      <c r="E113" s="15"/>
      <c r="F113" s="15"/>
      <c r="G113" s="178"/>
    </row>
    <row r="114" spans="2:7" ht="12.75" customHeight="1">
      <c r="B114" s="180" t="s">
        <v>135</v>
      </c>
      <c r="C114" s="181"/>
      <c r="D114" s="182"/>
      <c r="E114" s="182"/>
      <c r="F114" s="183"/>
      <c r="G114" s="183"/>
    </row>
    <row r="115" ht="12.75">
      <c r="D115"/>
    </row>
    <row r="116" ht="12" customHeight="1">
      <c r="D116" s="184"/>
    </row>
    <row r="117" ht="12.75">
      <c r="D117" s="184"/>
    </row>
    <row r="118" ht="12.75">
      <c r="D118" s="185"/>
    </row>
  </sheetData>
  <mergeCells count="10">
    <mergeCell ref="B112:C112"/>
    <mergeCell ref="D112:F112"/>
    <mergeCell ref="C10:E10"/>
    <mergeCell ref="C11:E11"/>
    <mergeCell ref="C12:D12"/>
    <mergeCell ref="C13:F13"/>
    <mergeCell ref="B5:E5"/>
    <mergeCell ref="C7:D7"/>
    <mergeCell ref="C8:E8"/>
    <mergeCell ref="C9:E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5"/>
  <sheetViews>
    <sheetView workbookViewId="0" topLeftCell="B1">
      <selection activeCell="B21" sqref="B21"/>
    </sheetView>
  </sheetViews>
  <sheetFormatPr defaultColWidth="9.140625" defaultRowHeight="12.75"/>
  <cols>
    <col min="1" max="1" width="4.00390625" style="0" hidden="1" customWidth="1"/>
    <col min="2" max="2" width="28.421875" style="322" customWidth="1"/>
    <col min="3" max="3" width="8.00390625" style="0" customWidth="1"/>
    <col min="4" max="4" width="8.421875" style="289" customWidth="1"/>
    <col min="5" max="5" width="13.7109375" style="289" customWidth="1"/>
    <col min="6" max="6" width="14.421875" style="289" customWidth="1"/>
    <col min="7" max="7" width="14.28125" style="289" customWidth="1"/>
    <col min="8" max="8" width="12.421875" style="0" customWidth="1"/>
    <col min="9" max="9" width="13.7109375" style="48" customWidth="1"/>
    <col min="10" max="11" width="9.140625" style="48" hidden="1" customWidth="1"/>
    <col min="12" max="12" width="9.140625" style="48" customWidth="1"/>
  </cols>
  <sheetData>
    <row r="1" spans="2:7" ht="12.75">
      <c r="B1" s="3"/>
      <c r="C1" s="2"/>
      <c r="D1" s="3"/>
      <c r="E1" s="45"/>
      <c r="F1" s="186"/>
      <c r="G1" s="187"/>
    </row>
    <row r="2" spans="1:7" ht="12.75">
      <c r="A2" s="20"/>
      <c r="B2" s="188"/>
      <c r="C2" s="189"/>
      <c r="D2" s="186"/>
      <c r="E2" s="45"/>
      <c r="F2" s="16"/>
      <c r="G2" s="190"/>
    </row>
    <row r="3" spans="2:7" ht="16.5" thickBot="1">
      <c r="B3" s="191"/>
      <c r="C3" s="192" t="s">
        <v>136</v>
      </c>
      <c r="D3" s="193"/>
      <c r="E3" s="5"/>
      <c r="F3" s="73"/>
      <c r="G3" s="19" t="s">
        <v>1</v>
      </c>
    </row>
    <row r="4" spans="1:7" ht="12.75">
      <c r="A4" s="6"/>
      <c r="B4" s="20"/>
      <c r="C4" s="20"/>
      <c r="D4" s="5"/>
      <c r="E4" s="21"/>
      <c r="F4" s="5" t="s">
        <v>137</v>
      </c>
      <c r="G4" s="22" t="s">
        <v>138</v>
      </c>
    </row>
    <row r="5" spans="1:7" ht="15.75" customHeight="1">
      <c r="A5" s="23"/>
      <c r="B5" s="194" t="s">
        <v>139</v>
      </c>
      <c r="C5" s="195">
        <v>2006</v>
      </c>
      <c r="D5" s="195"/>
      <c r="E5" s="195"/>
      <c r="F5" s="27" t="s">
        <v>6</v>
      </c>
      <c r="G5" s="28" t="s">
        <v>7</v>
      </c>
    </row>
    <row r="6" spans="1:7" ht="39" customHeight="1">
      <c r="A6" s="20"/>
      <c r="B6" s="29" t="s">
        <v>8</v>
      </c>
      <c r="C6" s="196" t="s">
        <v>9</v>
      </c>
      <c r="D6" s="196"/>
      <c r="E6" s="196"/>
      <c r="F6" s="27" t="s">
        <v>10</v>
      </c>
      <c r="G6" s="31" t="s">
        <v>11</v>
      </c>
    </row>
    <row r="7" spans="1:7" ht="30" customHeight="1">
      <c r="A7" s="32"/>
      <c r="B7" s="33" t="s">
        <v>12</v>
      </c>
      <c r="C7" s="197" t="str">
        <f>('[2]TITUL'!C7)</f>
        <v>2308025192</v>
      </c>
      <c r="D7" s="197"/>
      <c r="E7" s="197"/>
      <c r="F7" s="5" t="s">
        <v>13</v>
      </c>
      <c r="G7" s="35" t="s">
        <v>14</v>
      </c>
    </row>
    <row r="8" spans="1:7" ht="19.5" customHeight="1">
      <c r="A8" s="6"/>
      <c r="B8" s="36" t="s">
        <v>15</v>
      </c>
      <c r="C8" s="37" t="s">
        <v>16</v>
      </c>
      <c r="D8" s="37"/>
      <c r="E8" s="37"/>
      <c r="F8" s="5" t="s">
        <v>17</v>
      </c>
      <c r="G8" s="35" t="s">
        <v>18</v>
      </c>
    </row>
    <row r="9" spans="1:7" ht="30.75" customHeight="1">
      <c r="A9" s="6"/>
      <c r="B9" s="33" t="s">
        <v>19</v>
      </c>
      <c r="C9" s="38" t="s">
        <v>20</v>
      </c>
      <c r="D9" s="38"/>
      <c r="E9" s="38"/>
      <c r="F9" s="5" t="s">
        <v>21</v>
      </c>
      <c r="G9" s="31" t="s">
        <v>22</v>
      </c>
    </row>
    <row r="10" spans="1:7" ht="18.75" customHeight="1" thickBot="1">
      <c r="A10" s="6"/>
      <c r="B10" s="36" t="s">
        <v>23</v>
      </c>
      <c r="C10" s="39" t="s">
        <v>24</v>
      </c>
      <c r="D10" s="39"/>
      <c r="E10" s="40"/>
      <c r="F10" s="41" t="s">
        <v>25</v>
      </c>
      <c r="G10" s="42" t="s">
        <v>26</v>
      </c>
    </row>
    <row r="11" spans="1:7" ht="18.75" customHeight="1">
      <c r="A11" s="6"/>
      <c r="B11" s="198"/>
      <c r="C11" s="199"/>
      <c r="D11" s="199"/>
      <c r="E11" s="40"/>
      <c r="F11" s="40"/>
      <c r="G11" s="200"/>
    </row>
    <row r="12" spans="1:7" ht="13.5" thickBot="1">
      <c r="A12" s="43"/>
      <c r="B12" s="43"/>
      <c r="C12" s="43"/>
      <c r="D12" s="43"/>
      <c r="E12" s="45"/>
      <c r="F12" s="45"/>
      <c r="G12" s="45"/>
    </row>
    <row r="13" spans="1:13" ht="51" customHeight="1">
      <c r="A13" s="201"/>
      <c r="B13" s="146" t="s">
        <v>118</v>
      </c>
      <c r="C13" s="202" t="s">
        <v>33</v>
      </c>
      <c r="D13" s="56" t="s">
        <v>34</v>
      </c>
      <c r="E13" s="56" t="s">
        <v>35</v>
      </c>
      <c r="F13" s="56" t="s">
        <v>140</v>
      </c>
      <c r="G13" s="203" t="s">
        <v>141</v>
      </c>
      <c r="H13" s="204"/>
      <c r="I13"/>
      <c r="M13" s="48"/>
    </row>
    <row r="14" spans="1:13" ht="13.5" thickBot="1">
      <c r="A14" s="205" t="s">
        <v>38</v>
      </c>
      <c r="B14" s="206">
        <v>1</v>
      </c>
      <c r="C14" s="207" t="s">
        <v>39</v>
      </c>
      <c r="D14" s="208">
        <v>2</v>
      </c>
      <c r="E14" s="208" t="s">
        <v>40</v>
      </c>
      <c r="F14" s="209">
        <v>3</v>
      </c>
      <c r="G14" s="210">
        <v>4</v>
      </c>
      <c r="H14" s="4"/>
      <c r="I14"/>
      <c r="M14" s="48"/>
    </row>
    <row r="15" spans="1:13" ht="97.5" customHeight="1">
      <c r="A15" s="205" t="s">
        <v>41</v>
      </c>
      <c r="B15" s="211" t="s">
        <v>142</v>
      </c>
      <c r="C15" s="212" t="s">
        <v>143</v>
      </c>
      <c r="D15" s="213" t="s">
        <v>144</v>
      </c>
      <c r="E15" s="214" t="s">
        <v>144</v>
      </c>
      <c r="F15" s="215">
        <f>17664426-93862</f>
        <v>17570564</v>
      </c>
      <c r="G15" s="216">
        <v>18133104</v>
      </c>
      <c r="H15" s="217"/>
      <c r="I15"/>
      <c r="M15" s="48"/>
    </row>
    <row r="16" spans="1:13" ht="26.25" customHeight="1">
      <c r="A16" s="205" t="s">
        <v>41</v>
      </c>
      <c r="B16" s="218" t="s">
        <v>145</v>
      </c>
      <c r="C16" s="219"/>
      <c r="D16" s="220"/>
      <c r="E16" s="221" t="s">
        <v>146</v>
      </c>
      <c r="F16" s="222">
        <f>16655397-93862-1</f>
        <v>16561534</v>
      </c>
      <c r="G16" s="223">
        <v>17873014</v>
      </c>
      <c r="H16" s="217"/>
      <c r="I16"/>
      <c r="M16" s="48"/>
    </row>
    <row r="17" spans="1:13" ht="27" customHeight="1">
      <c r="A17" s="205" t="s">
        <v>41</v>
      </c>
      <c r="B17" s="224" t="s">
        <v>147</v>
      </c>
      <c r="C17" s="219" t="s">
        <v>148</v>
      </c>
      <c r="D17" s="220" t="s">
        <v>149</v>
      </c>
      <c r="E17" s="221" t="s">
        <v>149</v>
      </c>
      <c r="F17" s="225">
        <v>12785528</v>
      </c>
      <c r="G17" s="226">
        <v>13952363</v>
      </c>
      <c r="H17" s="227"/>
      <c r="I17"/>
      <c r="M17" s="48"/>
    </row>
    <row r="18" spans="1:13" ht="14.25" customHeight="1">
      <c r="A18" s="205" t="s">
        <v>41</v>
      </c>
      <c r="B18" s="224" t="s">
        <v>150</v>
      </c>
      <c r="C18" s="219"/>
      <c r="D18" s="220"/>
      <c r="E18" s="221" t="s">
        <v>151</v>
      </c>
      <c r="F18" s="225">
        <v>11968419</v>
      </c>
      <c r="G18" s="226">
        <v>13794936</v>
      </c>
      <c r="H18" s="217"/>
      <c r="I18"/>
      <c r="M18" s="48"/>
    </row>
    <row r="19" spans="1:13" ht="26.25" customHeight="1">
      <c r="A19" s="205" t="s">
        <v>41</v>
      </c>
      <c r="B19" s="228" t="s">
        <v>152</v>
      </c>
      <c r="C19" s="229"/>
      <c r="D19" s="220" t="s">
        <v>153</v>
      </c>
      <c r="E19" s="230" t="s">
        <v>153</v>
      </c>
      <c r="F19" s="231">
        <f>SUM(F15-F17)</f>
        <v>4785036</v>
      </c>
      <c r="G19" s="232">
        <f>SUM(G15-G17)</f>
        <v>4180741</v>
      </c>
      <c r="H19" s="233"/>
      <c r="I19"/>
      <c r="M19" s="48"/>
    </row>
    <row r="20" spans="1:13" ht="39.75" customHeight="1">
      <c r="A20" s="205" t="s">
        <v>41</v>
      </c>
      <c r="B20" s="234" t="s">
        <v>154</v>
      </c>
      <c r="C20" s="235"/>
      <c r="D20" s="220" t="s">
        <v>155</v>
      </c>
      <c r="E20" s="221" t="s">
        <v>155</v>
      </c>
      <c r="F20" s="222">
        <v>20252</v>
      </c>
      <c r="G20" s="223">
        <v>21710</v>
      </c>
      <c r="H20" s="217"/>
      <c r="I20"/>
      <c r="M20" s="48"/>
    </row>
    <row r="21" spans="1:13" ht="12.75">
      <c r="A21" s="205" t="s">
        <v>41</v>
      </c>
      <c r="B21" s="236" t="s">
        <v>156</v>
      </c>
      <c r="C21" s="219"/>
      <c r="D21" s="220" t="s">
        <v>157</v>
      </c>
      <c r="E21" s="221" t="s">
        <v>157</v>
      </c>
      <c r="F21" s="225">
        <v>2083415</v>
      </c>
      <c r="G21" s="226">
        <v>2415936</v>
      </c>
      <c r="H21" s="227"/>
      <c r="I21"/>
      <c r="M21" s="48"/>
    </row>
    <row r="22" spans="1:13" ht="25.5">
      <c r="A22" s="205" t="s">
        <v>41</v>
      </c>
      <c r="B22" s="236" t="s">
        <v>158</v>
      </c>
      <c r="C22" s="219"/>
      <c r="D22" s="220" t="s">
        <v>159</v>
      </c>
      <c r="E22" s="221" t="s">
        <v>159</v>
      </c>
      <c r="F22" s="222">
        <f>75932+45657</f>
        <v>121589</v>
      </c>
      <c r="G22" s="223">
        <v>278780</v>
      </c>
      <c r="H22" s="217"/>
      <c r="I22"/>
      <c r="M22" s="48"/>
    </row>
    <row r="23" spans="1:13" ht="12.75">
      <c r="A23" s="205" t="s">
        <v>41</v>
      </c>
      <c r="B23" s="236" t="s">
        <v>160</v>
      </c>
      <c r="C23" s="237" t="s">
        <v>161</v>
      </c>
      <c r="D23" s="220" t="s">
        <v>162</v>
      </c>
      <c r="E23" s="221" t="s">
        <v>162</v>
      </c>
      <c r="F23" s="222">
        <f>5768839-15747-38733-8222</f>
        <v>5706137</v>
      </c>
      <c r="G23" s="223">
        <v>446458</v>
      </c>
      <c r="H23" s="217"/>
      <c r="I23"/>
      <c r="M23" s="48"/>
    </row>
    <row r="24" spans="1:13" ht="12.75">
      <c r="A24" s="205" t="s">
        <v>41</v>
      </c>
      <c r="B24" s="236" t="s">
        <v>163</v>
      </c>
      <c r="C24" s="237" t="s">
        <v>161</v>
      </c>
      <c r="D24" s="220" t="s">
        <v>164</v>
      </c>
      <c r="E24" s="221">
        <v>100</v>
      </c>
      <c r="F24" s="225">
        <f>6758932-15747-38733+212318</f>
        <v>6916770</v>
      </c>
      <c r="G24" s="226">
        <v>1809879</v>
      </c>
      <c r="H24" s="227"/>
      <c r="I24"/>
      <c r="M24" s="48"/>
    </row>
    <row r="25" spans="1:13" ht="39.75" customHeight="1">
      <c r="A25" s="205" t="s">
        <v>41</v>
      </c>
      <c r="B25" s="238" t="s">
        <v>165</v>
      </c>
      <c r="C25" s="235"/>
      <c r="D25" s="220" t="s">
        <v>166</v>
      </c>
      <c r="E25" s="230" t="s">
        <v>166</v>
      </c>
      <c r="F25" s="231">
        <f>SUM(F19+F20-F21+F22+F23-F24)</f>
        <v>1632829</v>
      </c>
      <c r="G25" s="231">
        <f>SUM(G19+G20-G21+G22+G23-G24)</f>
        <v>701874</v>
      </c>
      <c r="H25" s="233"/>
      <c r="I25"/>
      <c r="M25" s="48"/>
    </row>
    <row r="26" spans="1:13" ht="38.25" customHeight="1">
      <c r="A26" s="205" t="s">
        <v>41</v>
      </c>
      <c r="B26" s="238" t="s">
        <v>167</v>
      </c>
      <c r="C26" s="239" t="s">
        <v>168</v>
      </c>
      <c r="D26" s="220"/>
      <c r="E26" s="240">
        <v>150</v>
      </c>
      <c r="F26" s="231">
        <f>SUM(-F27+F28-F29)</f>
        <v>-448387</v>
      </c>
      <c r="G26" s="232">
        <f>SUM(-G27+G28-G29)</f>
        <v>-396671</v>
      </c>
      <c r="H26" s="227"/>
      <c r="I26"/>
      <c r="M26" s="48"/>
    </row>
    <row r="27" spans="1:13" ht="24" customHeight="1">
      <c r="A27" s="205" t="s">
        <v>41</v>
      </c>
      <c r="B27" s="241" t="s">
        <v>169</v>
      </c>
      <c r="C27" s="219"/>
      <c r="D27" s="220" t="s">
        <v>170</v>
      </c>
      <c r="E27" s="242" t="s">
        <v>171</v>
      </c>
      <c r="F27" s="243">
        <v>198448</v>
      </c>
      <c r="G27" s="226">
        <v>434916</v>
      </c>
      <c r="H27" s="227"/>
      <c r="I27"/>
      <c r="M27" s="48"/>
    </row>
    <row r="28" spans="1:13" ht="14.25" customHeight="1">
      <c r="A28" s="205" t="s">
        <v>41</v>
      </c>
      <c r="B28" s="241" t="s">
        <v>54</v>
      </c>
      <c r="C28" s="219"/>
      <c r="D28" s="220" t="s">
        <v>172</v>
      </c>
      <c r="E28" s="242" t="s">
        <v>173</v>
      </c>
      <c r="F28" s="222">
        <f>-16614-22527+5349-1</f>
        <v>-33793</v>
      </c>
      <c r="G28" s="223">
        <v>40458</v>
      </c>
      <c r="H28" s="227"/>
      <c r="I28" s="244"/>
      <c r="M28" s="48"/>
    </row>
    <row r="29" spans="1:13" ht="15.75" customHeight="1">
      <c r="A29" s="205" t="s">
        <v>41</v>
      </c>
      <c r="B29" s="241" t="s">
        <v>174</v>
      </c>
      <c r="C29" s="219"/>
      <c r="D29" s="220" t="s">
        <v>175</v>
      </c>
      <c r="E29" s="242" t="s">
        <v>176</v>
      </c>
      <c r="F29" s="225">
        <f>216146</f>
        <v>216146</v>
      </c>
      <c r="G29" s="226">
        <v>2213</v>
      </c>
      <c r="H29" s="227"/>
      <c r="I29"/>
      <c r="M29" s="48"/>
    </row>
    <row r="30" spans="1:28" ht="49.5" customHeight="1">
      <c r="A30" s="205" t="s">
        <v>41</v>
      </c>
      <c r="B30" s="245" t="s">
        <v>177</v>
      </c>
      <c r="C30" s="246"/>
      <c r="D30" s="247" t="s">
        <v>178</v>
      </c>
      <c r="E30" s="248">
        <v>190</v>
      </c>
      <c r="F30" s="231">
        <f>SUM(F25+F26)</f>
        <v>1184442</v>
      </c>
      <c r="G30" s="231">
        <f>SUM(G25+G26)</f>
        <v>305203</v>
      </c>
      <c r="H30" s="233"/>
      <c r="K30" s="249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40.5" customHeight="1">
      <c r="A31" s="205" t="s">
        <v>41</v>
      </c>
      <c r="B31" s="250" t="s">
        <v>179</v>
      </c>
      <c r="C31" s="235"/>
      <c r="D31" s="220"/>
      <c r="E31" s="106">
        <v>201</v>
      </c>
      <c r="F31" s="243">
        <v>391879</v>
      </c>
      <c r="G31" s="251">
        <v>168450</v>
      </c>
      <c r="H31" s="233"/>
      <c r="J31" s="252"/>
      <c r="K31" s="252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5.5" customHeight="1">
      <c r="A32" s="205" t="s">
        <v>41</v>
      </c>
      <c r="B32" s="253" t="s">
        <v>180</v>
      </c>
      <c r="C32" s="219"/>
      <c r="D32" s="220" t="s">
        <v>181</v>
      </c>
      <c r="E32" s="106">
        <v>202</v>
      </c>
      <c r="F32" s="225">
        <f>247453+27750</f>
        <v>275203</v>
      </c>
      <c r="G32" s="226">
        <v>398706</v>
      </c>
      <c r="H32" s="233"/>
      <c r="I32" s="254"/>
      <c r="J32" s="255"/>
      <c r="K32" s="255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28" ht="20.25" customHeight="1" thickBot="1">
      <c r="A33" s="205" t="s">
        <v>41</v>
      </c>
      <c r="B33" s="256" t="s">
        <v>182</v>
      </c>
      <c r="C33" s="257"/>
      <c r="D33" s="258" t="s">
        <v>181</v>
      </c>
      <c r="E33" s="259">
        <v>203</v>
      </c>
      <c r="F33" s="260">
        <f>208126-22528+33097</f>
        <v>218695</v>
      </c>
      <c r="G33" s="261">
        <v>170485</v>
      </c>
      <c r="H33" s="233"/>
      <c r="J33" s="255"/>
      <c r="K33" s="255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2:11" ht="14.25" customHeight="1" thickBot="1">
      <c r="B34" s="262"/>
      <c r="C34" s="48"/>
      <c r="D34" s="263"/>
      <c r="E34" s="264"/>
      <c r="F34" s="264"/>
      <c r="G34" s="264"/>
      <c r="I34" s="265"/>
      <c r="J34" s="249"/>
      <c r="K34" s="249"/>
    </row>
    <row r="35" spans="1:11" ht="52.5" customHeight="1">
      <c r="A35" s="201"/>
      <c r="B35" s="146" t="s">
        <v>118</v>
      </c>
      <c r="C35" s="202" t="s">
        <v>33</v>
      </c>
      <c r="D35" s="56" t="s">
        <v>34</v>
      </c>
      <c r="E35" s="56" t="s">
        <v>35</v>
      </c>
      <c r="F35" s="56" t="s">
        <v>140</v>
      </c>
      <c r="G35" s="203" t="s">
        <v>141</v>
      </c>
      <c r="H35" s="266"/>
      <c r="K35" s="249" t="s">
        <v>183</v>
      </c>
    </row>
    <row r="36" spans="1:11" ht="17.25" customHeight="1" thickBot="1">
      <c r="A36" s="205" t="s">
        <v>184</v>
      </c>
      <c r="B36" s="147">
        <v>1</v>
      </c>
      <c r="C36" s="267" t="s">
        <v>39</v>
      </c>
      <c r="D36" s="267">
        <v>2</v>
      </c>
      <c r="E36" s="268" t="s">
        <v>40</v>
      </c>
      <c r="F36" s="269">
        <v>3</v>
      </c>
      <c r="G36" s="270">
        <v>4</v>
      </c>
      <c r="H36" s="271"/>
      <c r="I36" s="252" t="s">
        <v>185</v>
      </c>
      <c r="J36" s="272">
        <v>3</v>
      </c>
      <c r="K36" s="272">
        <v>4</v>
      </c>
    </row>
    <row r="37" spans="1:27" ht="27" customHeight="1" thickBot="1">
      <c r="A37" t="s">
        <v>41</v>
      </c>
      <c r="B37" s="253" t="s">
        <v>186</v>
      </c>
      <c r="C37" s="219"/>
      <c r="D37" s="273"/>
      <c r="E37" s="274">
        <v>301</v>
      </c>
      <c r="F37" s="275">
        <v>0</v>
      </c>
      <c r="G37" s="276">
        <v>0</v>
      </c>
      <c r="H37" s="277"/>
      <c r="I37" s="255"/>
      <c r="J37" s="278">
        <f>(F37)*100000</f>
        <v>0</v>
      </c>
      <c r="K37" s="279">
        <f>(G37)*100000</f>
        <v>0</v>
      </c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27" ht="30.75" customHeight="1" thickBot="1">
      <c r="A38" t="s">
        <v>41</v>
      </c>
      <c r="B38" s="256" t="s">
        <v>187</v>
      </c>
      <c r="C38" s="257"/>
      <c r="D38" s="280"/>
      <c r="E38" s="281">
        <v>302</v>
      </c>
      <c r="F38" s="282">
        <v>0</v>
      </c>
      <c r="G38" s="283">
        <v>0</v>
      </c>
      <c r="H38" s="277"/>
      <c r="I38" s="255"/>
      <c r="J38" s="278">
        <f>(F38)*100000</f>
        <v>0</v>
      </c>
      <c r="K38" s="279">
        <f>(G38)*100000</f>
        <v>0</v>
      </c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spans="2:26" ht="17.25" customHeight="1">
      <c r="B39" s="188" t="s">
        <v>188</v>
      </c>
      <c r="D39"/>
      <c r="E39" s="284"/>
      <c r="F39" s="284"/>
      <c r="G39" s="284"/>
      <c r="H39" s="48"/>
      <c r="I39" s="265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12" ht="15.75">
      <c r="A40" s="48"/>
      <c r="B40" s="285"/>
      <c r="C40" s="48"/>
      <c r="D40" s="286"/>
      <c r="E40" s="287"/>
      <c r="F40" s="287"/>
      <c r="G40" s="287"/>
      <c r="H40" s="48"/>
      <c r="I40" s="255"/>
      <c r="L40"/>
    </row>
    <row r="41" spans="2:12" ht="16.5" thickBot="1">
      <c r="B41" s="288" t="s">
        <v>189</v>
      </c>
      <c r="D41" s="286"/>
      <c r="E41" s="286"/>
      <c r="H41" s="289"/>
      <c r="L41"/>
    </row>
    <row r="42" spans="2:8" ht="32.25" customHeight="1">
      <c r="B42" s="290" t="s">
        <v>118</v>
      </c>
      <c r="C42" s="291" t="s">
        <v>34</v>
      </c>
      <c r="D42" s="291" t="s">
        <v>35</v>
      </c>
      <c r="E42" s="292" t="s">
        <v>140</v>
      </c>
      <c r="F42" s="293"/>
      <c r="G42" s="292" t="s">
        <v>141</v>
      </c>
      <c r="H42" s="294"/>
    </row>
    <row r="43" spans="2:8" ht="18.75" customHeight="1">
      <c r="B43" s="295"/>
      <c r="C43" s="296"/>
      <c r="D43" s="296"/>
      <c r="E43" s="297" t="s">
        <v>190</v>
      </c>
      <c r="F43" s="298" t="s">
        <v>191</v>
      </c>
      <c r="G43" s="297" t="s">
        <v>190</v>
      </c>
      <c r="H43" s="298" t="s">
        <v>191</v>
      </c>
    </row>
    <row r="44" spans="1:8" ht="13.5" customHeight="1" thickBot="1">
      <c r="A44" t="s">
        <v>192</v>
      </c>
      <c r="B44" s="299">
        <v>1</v>
      </c>
      <c r="C44" s="300" t="s">
        <v>39</v>
      </c>
      <c r="D44" s="301">
        <v>2</v>
      </c>
      <c r="E44" s="302">
        <v>3</v>
      </c>
      <c r="F44" s="302">
        <v>4</v>
      </c>
      <c r="G44" s="302">
        <v>5</v>
      </c>
      <c r="H44" s="303">
        <v>6</v>
      </c>
    </row>
    <row r="45" spans="1:8" ht="63" customHeight="1">
      <c r="A45" t="s">
        <v>41</v>
      </c>
      <c r="B45" s="304" t="s">
        <v>193</v>
      </c>
      <c r="C45" s="305"/>
      <c r="D45" s="306" t="s">
        <v>194</v>
      </c>
      <c r="E45" s="68">
        <v>1169</v>
      </c>
      <c r="F45" s="307">
        <v>55701</v>
      </c>
      <c r="G45" s="68">
        <v>2049</v>
      </c>
      <c r="H45" s="308">
        <v>57189</v>
      </c>
    </row>
    <row r="46" spans="1:8" ht="17.25" customHeight="1">
      <c r="A46" t="s">
        <v>41</v>
      </c>
      <c r="B46" s="250" t="s">
        <v>195</v>
      </c>
      <c r="C46" s="309"/>
      <c r="D46" s="310" t="s">
        <v>196</v>
      </c>
      <c r="E46" s="74">
        <v>142434</v>
      </c>
      <c r="F46" s="311">
        <v>189742</v>
      </c>
      <c r="G46" s="74">
        <v>55025</v>
      </c>
      <c r="H46" s="312">
        <v>80513</v>
      </c>
    </row>
    <row r="47" spans="1:8" ht="54" customHeight="1">
      <c r="A47" t="s">
        <v>41</v>
      </c>
      <c r="B47" s="250" t="s">
        <v>197</v>
      </c>
      <c r="C47" s="309"/>
      <c r="D47" s="310" t="s">
        <v>198</v>
      </c>
      <c r="E47" s="74">
        <v>1940</v>
      </c>
      <c r="F47" s="311">
        <v>905</v>
      </c>
      <c r="G47" s="74">
        <v>65612</v>
      </c>
      <c r="H47" s="312">
        <v>915</v>
      </c>
    </row>
    <row r="48" spans="1:8" ht="28.5" customHeight="1">
      <c r="A48" t="s">
        <v>41</v>
      </c>
      <c r="B48" s="250" t="s">
        <v>199</v>
      </c>
      <c r="C48" s="309"/>
      <c r="D48" s="310" t="s">
        <v>200</v>
      </c>
      <c r="E48" s="74">
        <v>84990</v>
      </c>
      <c r="F48" s="311">
        <v>12879</v>
      </c>
      <c r="G48" s="74">
        <v>4208</v>
      </c>
      <c r="H48" s="312">
        <v>1401</v>
      </c>
    </row>
    <row r="49" spans="1:8" ht="29.25" customHeight="1">
      <c r="A49" t="s">
        <v>41</v>
      </c>
      <c r="B49" s="250" t="s">
        <v>201</v>
      </c>
      <c r="C49" s="309"/>
      <c r="D49" s="310" t="s">
        <v>202</v>
      </c>
      <c r="E49" s="74">
        <v>425659</v>
      </c>
      <c r="F49" s="311">
        <f>248070+53622</f>
        <v>301692</v>
      </c>
      <c r="G49" s="74">
        <v>90798</v>
      </c>
      <c r="H49" s="312">
        <v>327743</v>
      </c>
    </row>
    <row r="50" spans="1:8" ht="27" customHeight="1" thickBot="1">
      <c r="A50" t="s">
        <v>41</v>
      </c>
      <c r="B50" s="313" t="s">
        <v>203</v>
      </c>
      <c r="C50" s="314"/>
      <c r="D50" s="315" t="s">
        <v>204</v>
      </c>
      <c r="E50" s="159">
        <v>334226</v>
      </c>
      <c r="F50" s="316">
        <v>8702</v>
      </c>
      <c r="G50" s="159">
        <v>2889</v>
      </c>
      <c r="H50" s="317">
        <v>3915</v>
      </c>
    </row>
    <row r="51" spans="2:7" ht="15" customHeight="1">
      <c r="B51" s="171"/>
      <c r="C51" s="172"/>
      <c r="D51" s="173"/>
      <c r="E51" s="10"/>
      <c r="F51" s="174"/>
      <c r="G51" s="174"/>
    </row>
    <row r="52" spans="2:8" ht="12.75">
      <c r="B52" s="318" t="s">
        <v>205</v>
      </c>
      <c r="C52" s="318"/>
      <c r="D52" s="318"/>
      <c r="E52" s="318" t="s">
        <v>206</v>
      </c>
      <c r="F52" s="318"/>
      <c r="G52" s="318"/>
      <c r="H52" s="175"/>
    </row>
    <row r="53" spans="2:8" ht="12.75">
      <c r="B53" s="319" t="s">
        <v>207</v>
      </c>
      <c r="C53" s="319"/>
      <c r="D53" s="320"/>
      <c r="E53" s="319" t="s">
        <v>208</v>
      </c>
      <c r="F53" s="319"/>
      <c r="G53" s="319"/>
      <c r="H53" s="321"/>
    </row>
    <row r="54" spans="5:8" ht="12.75">
      <c r="E54" s="319"/>
      <c r="F54" s="319"/>
      <c r="G54" s="319"/>
      <c r="H54" s="289"/>
    </row>
    <row r="55" spans="2:8" ht="14.25" customHeight="1">
      <c r="B55" s="323" t="s">
        <v>135</v>
      </c>
      <c r="C55" s="323"/>
      <c r="H55" s="289"/>
    </row>
  </sheetData>
  <mergeCells count="14">
    <mergeCell ref="G42:H42"/>
    <mergeCell ref="B52:D52"/>
    <mergeCell ref="E52:G52"/>
    <mergeCell ref="B55:C55"/>
    <mergeCell ref="C9:E9"/>
    <mergeCell ref="C10:D10"/>
    <mergeCell ref="B42:B43"/>
    <mergeCell ref="C42:C43"/>
    <mergeCell ref="D42:D43"/>
    <mergeCell ref="E42:F42"/>
    <mergeCell ref="C5:E5"/>
    <mergeCell ref="C6:E6"/>
    <mergeCell ref="C7:E7"/>
    <mergeCell ref="C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5"/>
  <sheetViews>
    <sheetView workbookViewId="0" topLeftCell="B1">
      <selection activeCell="B1" sqref="B1"/>
    </sheetView>
  </sheetViews>
  <sheetFormatPr defaultColWidth="9.140625" defaultRowHeight="12.75"/>
  <cols>
    <col min="1" max="1" width="7.8515625" style="10" hidden="1" customWidth="1"/>
    <col min="2" max="2" width="28.7109375" style="0" customWidth="1"/>
    <col min="3" max="3" width="6.7109375" style="0" customWidth="1"/>
    <col min="4" max="4" width="7.28125" style="0" customWidth="1"/>
    <col min="5" max="5" width="14.42187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3.7109375" style="0" customWidth="1"/>
  </cols>
  <sheetData>
    <row r="1" ht="14.25" customHeight="1"/>
    <row r="2" spans="2:9" ht="19.5" customHeight="1" thickBot="1">
      <c r="B2" s="191"/>
      <c r="C2" s="191"/>
      <c r="D2" s="192" t="s">
        <v>209</v>
      </c>
      <c r="E2" s="193"/>
      <c r="F2" s="193"/>
      <c r="H2" s="5"/>
      <c r="I2" s="19" t="s">
        <v>1</v>
      </c>
    </row>
    <row r="3" spans="2:9" ht="12.75">
      <c r="B3" s="20"/>
      <c r="C3" s="20"/>
      <c r="D3" s="20"/>
      <c r="E3" s="5"/>
      <c r="F3" s="5"/>
      <c r="H3" s="5" t="s">
        <v>210</v>
      </c>
      <c r="I3" s="22" t="s">
        <v>211</v>
      </c>
    </row>
    <row r="4" spans="2:9" ht="16.5" customHeight="1">
      <c r="B4" s="23" t="s">
        <v>139</v>
      </c>
      <c r="C4" s="23"/>
      <c r="D4" s="324">
        <v>2006</v>
      </c>
      <c r="E4" s="325"/>
      <c r="F4" s="325"/>
      <c r="G4" s="325"/>
      <c r="H4" s="27" t="s">
        <v>6</v>
      </c>
      <c r="I4" s="28" t="s">
        <v>7</v>
      </c>
    </row>
    <row r="5" spans="2:9" ht="21.75" customHeight="1">
      <c r="B5" s="29" t="s">
        <v>8</v>
      </c>
      <c r="C5" s="326" t="s">
        <v>9</v>
      </c>
      <c r="D5" s="327"/>
      <c r="E5" s="327"/>
      <c r="F5" s="327"/>
      <c r="G5" s="327"/>
      <c r="H5" s="27" t="s">
        <v>10</v>
      </c>
      <c r="I5" s="31" t="s">
        <v>11</v>
      </c>
    </row>
    <row r="6" spans="2:9" ht="17.25" customHeight="1">
      <c r="B6" s="328" t="s">
        <v>12</v>
      </c>
      <c r="C6" s="328"/>
      <c r="D6" s="328"/>
      <c r="E6" s="197" t="str">
        <f>('[3]TITUL'!C7)</f>
        <v>2308025192</v>
      </c>
      <c r="F6" s="325"/>
      <c r="G6" s="325"/>
      <c r="H6" s="5" t="s">
        <v>13</v>
      </c>
      <c r="I6" s="35" t="s">
        <v>14</v>
      </c>
    </row>
    <row r="7" spans="2:9" ht="18" customHeight="1">
      <c r="B7" s="36" t="s">
        <v>15</v>
      </c>
      <c r="C7" s="329" t="s">
        <v>16</v>
      </c>
      <c r="D7" s="329"/>
      <c r="E7" s="329"/>
      <c r="F7" s="329"/>
      <c r="G7" s="329"/>
      <c r="H7" s="5" t="s">
        <v>17</v>
      </c>
      <c r="I7" s="35" t="s">
        <v>18</v>
      </c>
    </row>
    <row r="8" spans="2:9" ht="27" customHeight="1">
      <c r="B8" s="328" t="s">
        <v>19</v>
      </c>
      <c r="C8" s="328"/>
      <c r="D8" s="328"/>
      <c r="E8" s="38" t="s">
        <v>20</v>
      </c>
      <c r="F8" s="38"/>
      <c r="G8" s="38"/>
      <c r="H8" s="5" t="s">
        <v>21</v>
      </c>
      <c r="I8" s="31" t="s">
        <v>22</v>
      </c>
    </row>
    <row r="9" spans="2:9" ht="21.75" customHeight="1" thickBot="1">
      <c r="B9" s="36" t="s">
        <v>23</v>
      </c>
      <c r="C9" s="198"/>
      <c r="D9" s="197" t="s">
        <v>24</v>
      </c>
      <c r="E9" s="325"/>
      <c r="F9" s="325"/>
      <c r="G9" s="330"/>
      <c r="H9" s="41" t="s">
        <v>25</v>
      </c>
      <c r="I9" s="42" t="s">
        <v>26</v>
      </c>
    </row>
    <row r="10" ht="13.5" customHeight="1"/>
    <row r="11" ht="18" customHeight="1" thickBot="1">
      <c r="C11" s="331" t="s">
        <v>212</v>
      </c>
    </row>
    <row r="12" spans="2:9" ht="24.75" customHeight="1">
      <c r="B12" s="332" t="s">
        <v>118</v>
      </c>
      <c r="C12" s="333"/>
      <c r="D12" s="334" t="s">
        <v>35</v>
      </c>
      <c r="E12" s="334" t="s">
        <v>213</v>
      </c>
      <c r="F12" s="334" t="s">
        <v>214</v>
      </c>
      <c r="G12" s="334" t="s">
        <v>215</v>
      </c>
      <c r="H12" s="334" t="s">
        <v>216</v>
      </c>
      <c r="I12" s="335" t="s">
        <v>217</v>
      </c>
    </row>
    <row r="13" spans="1:9" ht="26.25" thickBot="1">
      <c r="A13" s="10" t="s">
        <v>192</v>
      </c>
      <c r="B13" s="336"/>
      <c r="C13" s="337" t="s">
        <v>34</v>
      </c>
      <c r="D13" s="338"/>
      <c r="E13" s="338"/>
      <c r="F13" s="338"/>
      <c r="G13" s="338"/>
      <c r="H13" s="338"/>
      <c r="I13" s="339"/>
    </row>
    <row r="14" spans="1:9" ht="26.25" customHeight="1">
      <c r="A14" s="10" t="s">
        <v>41</v>
      </c>
      <c r="B14" s="189" t="s">
        <v>218</v>
      </c>
      <c r="C14" s="340"/>
      <c r="D14" s="341" t="s">
        <v>164</v>
      </c>
      <c r="E14" s="342">
        <v>1297779</v>
      </c>
      <c r="F14" s="343">
        <v>5639535</v>
      </c>
      <c r="G14" s="343">
        <v>64889</v>
      </c>
      <c r="H14" s="343">
        <v>5419549</v>
      </c>
      <c r="I14" s="344">
        <f>(E14+F14+G14+H14)</f>
        <v>12421752</v>
      </c>
    </row>
    <row r="15" spans="1:9" ht="38.25">
      <c r="A15" s="10" t="s">
        <v>41</v>
      </c>
      <c r="B15" s="345" t="s">
        <v>219</v>
      </c>
      <c r="C15" s="346"/>
      <c r="D15" s="347" t="s">
        <v>220</v>
      </c>
      <c r="E15" s="348" t="s">
        <v>89</v>
      </c>
      <c r="F15" s="349" t="s">
        <v>89</v>
      </c>
      <c r="G15" s="349" t="s">
        <v>89</v>
      </c>
      <c r="H15" s="222">
        <v>0</v>
      </c>
      <c r="I15" s="350">
        <f>(H15)</f>
        <v>0</v>
      </c>
    </row>
    <row r="16" spans="1:9" ht="24.75" customHeight="1">
      <c r="A16" s="10" t="s">
        <v>41</v>
      </c>
      <c r="B16" s="351" t="s">
        <v>221</v>
      </c>
      <c r="C16" s="352"/>
      <c r="D16" s="353" t="s">
        <v>222</v>
      </c>
      <c r="E16" s="348" t="s">
        <v>89</v>
      </c>
      <c r="F16" s="354">
        <v>0</v>
      </c>
      <c r="G16" s="349" t="s">
        <v>89</v>
      </c>
      <c r="H16" s="354">
        <v>-143526</v>
      </c>
      <c r="I16" s="350">
        <f>(F16+H16)</f>
        <v>-143526</v>
      </c>
    </row>
    <row r="17" spans="1:9" ht="12.75">
      <c r="A17" s="10" t="s">
        <v>41</v>
      </c>
      <c r="B17" s="20" t="s">
        <v>223</v>
      </c>
      <c r="C17" s="352"/>
      <c r="D17" s="353" t="s">
        <v>224</v>
      </c>
      <c r="E17" s="348" t="s">
        <v>89</v>
      </c>
      <c r="F17" s="354">
        <v>0</v>
      </c>
      <c r="G17" s="349" t="s">
        <v>89</v>
      </c>
      <c r="H17" s="354">
        <v>0</v>
      </c>
      <c r="I17" s="350">
        <f>(F17+H17)</f>
        <v>0</v>
      </c>
    </row>
    <row r="18" spans="1:9" ht="26.25" customHeight="1">
      <c r="A18" s="10" t="s">
        <v>41</v>
      </c>
      <c r="B18" s="189" t="s">
        <v>225</v>
      </c>
      <c r="C18" s="355"/>
      <c r="D18" s="356" t="s">
        <v>226</v>
      </c>
      <c r="E18" s="357">
        <f>(E14)</f>
        <v>1297779</v>
      </c>
      <c r="F18" s="357">
        <f>(F14+F16+F17)</f>
        <v>5639535</v>
      </c>
      <c r="G18" s="357">
        <f>(G14)</f>
        <v>64889</v>
      </c>
      <c r="H18" s="357">
        <f>(H14+H15+H16+H17)</f>
        <v>5276023</v>
      </c>
      <c r="I18" s="350">
        <f>(E18+F18+G18+H18)</f>
        <v>12278226</v>
      </c>
    </row>
    <row r="19" spans="1:9" ht="14.25" customHeight="1">
      <c r="A19" s="10" t="s">
        <v>41</v>
      </c>
      <c r="B19" s="189" t="s">
        <v>227</v>
      </c>
      <c r="C19" s="355"/>
      <c r="D19" s="356" t="s">
        <v>181</v>
      </c>
      <c r="E19" s="357">
        <f>(E24+E25+E27)</f>
        <v>0</v>
      </c>
      <c r="F19" s="357">
        <f>(F20+F24+F25+F26+F27)</f>
        <v>-79599</v>
      </c>
      <c r="G19" s="357">
        <f>(G23+G27)</f>
        <v>0</v>
      </c>
      <c r="H19" s="357">
        <f>(H21+H22+H23+H24+H25+H26+H27)</f>
        <v>328964</v>
      </c>
      <c r="I19" s="350">
        <f>(E19+F19+G19+H19)</f>
        <v>249365</v>
      </c>
    </row>
    <row r="20" spans="1:9" ht="25.5" customHeight="1">
      <c r="A20" s="10" t="s">
        <v>41</v>
      </c>
      <c r="B20" s="20" t="s">
        <v>228</v>
      </c>
      <c r="C20" s="352"/>
      <c r="D20" s="353" t="s">
        <v>229</v>
      </c>
      <c r="E20" s="348" t="s">
        <v>89</v>
      </c>
      <c r="F20" s="354">
        <v>0</v>
      </c>
      <c r="G20" s="349" t="s">
        <v>89</v>
      </c>
      <c r="H20" s="349" t="s">
        <v>89</v>
      </c>
      <c r="I20" s="350">
        <f>(F20)</f>
        <v>0</v>
      </c>
    </row>
    <row r="21" spans="1:9" ht="26.25" customHeight="1">
      <c r="A21" s="10" t="s">
        <v>41</v>
      </c>
      <c r="B21" s="358" t="s">
        <v>230</v>
      </c>
      <c r="C21" s="359"/>
      <c r="D21" s="353" t="s">
        <v>231</v>
      </c>
      <c r="E21" s="348" t="s">
        <v>89</v>
      </c>
      <c r="F21" s="349" t="s">
        <v>89</v>
      </c>
      <c r="G21" s="349" t="s">
        <v>89</v>
      </c>
      <c r="H21" s="354">
        <v>305203</v>
      </c>
      <c r="I21" s="350">
        <f>(H21)</f>
        <v>305203</v>
      </c>
    </row>
    <row r="22" spans="1:9" ht="15.75" customHeight="1">
      <c r="A22" s="10" t="s">
        <v>41</v>
      </c>
      <c r="B22" s="358" t="s">
        <v>232</v>
      </c>
      <c r="C22" s="359"/>
      <c r="D22" s="353" t="s">
        <v>233</v>
      </c>
      <c r="E22" s="348" t="s">
        <v>89</v>
      </c>
      <c r="F22" s="349" t="s">
        <v>89</v>
      </c>
      <c r="G22" s="349" t="s">
        <v>89</v>
      </c>
      <c r="H22" s="354">
        <v>-55328</v>
      </c>
      <c r="I22" s="350">
        <f>(H22)</f>
        <v>-55328</v>
      </c>
    </row>
    <row r="23" spans="1:9" ht="15.75" customHeight="1">
      <c r="A23" s="10" t="s">
        <v>41</v>
      </c>
      <c r="B23" s="358" t="s">
        <v>234</v>
      </c>
      <c r="C23" s="359"/>
      <c r="D23" s="353" t="s">
        <v>235</v>
      </c>
      <c r="E23" s="348" t="s">
        <v>89</v>
      </c>
      <c r="F23" s="349" t="s">
        <v>89</v>
      </c>
      <c r="G23" s="354">
        <v>0</v>
      </c>
      <c r="H23" s="354">
        <v>0</v>
      </c>
      <c r="I23" s="350">
        <f>(G23+H23)</f>
        <v>0</v>
      </c>
    </row>
    <row r="24" spans="1:9" ht="27" customHeight="1">
      <c r="A24" s="10" t="s">
        <v>41</v>
      </c>
      <c r="B24" s="358" t="s">
        <v>236</v>
      </c>
      <c r="C24" s="359"/>
      <c r="D24" s="353" t="s">
        <v>237</v>
      </c>
      <c r="E24" s="360">
        <v>0</v>
      </c>
      <c r="F24" s="354">
        <v>0</v>
      </c>
      <c r="G24" s="349" t="s">
        <v>89</v>
      </c>
      <c r="H24" s="354">
        <v>0</v>
      </c>
      <c r="I24" s="350">
        <f>(E24+F24+H24)</f>
        <v>0</v>
      </c>
    </row>
    <row r="25" spans="1:9" ht="12.75">
      <c r="A25" s="10" t="s">
        <v>41</v>
      </c>
      <c r="B25" s="358" t="s">
        <v>238</v>
      </c>
      <c r="C25" s="359"/>
      <c r="D25" s="353" t="s">
        <v>239</v>
      </c>
      <c r="E25" s="360">
        <v>0</v>
      </c>
      <c r="F25" s="354">
        <v>0</v>
      </c>
      <c r="G25" s="349" t="s">
        <v>89</v>
      </c>
      <c r="H25" s="354">
        <v>0</v>
      </c>
      <c r="I25" s="350">
        <f>(E25+F25+H25)</f>
        <v>0</v>
      </c>
    </row>
    <row r="26" spans="1:9" ht="25.5">
      <c r="A26" s="10" t="s">
        <v>41</v>
      </c>
      <c r="B26" s="358" t="s">
        <v>240</v>
      </c>
      <c r="C26" s="359"/>
      <c r="D26" s="353" t="s">
        <v>241</v>
      </c>
      <c r="E26" s="348" t="s">
        <v>89</v>
      </c>
      <c r="F26" s="354">
        <v>-79599</v>
      </c>
      <c r="G26" s="348" t="s">
        <v>89</v>
      </c>
      <c r="H26" s="361">
        <f>(-F26)</f>
        <v>79599</v>
      </c>
      <c r="I26" s="350">
        <f>(F26+H26)</f>
        <v>0</v>
      </c>
    </row>
    <row r="27" spans="1:9" ht="12.75">
      <c r="A27" s="10" t="s">
        <v>41</v>
      </c>
      <c r="B27" s="358" t="s">
        <v>223</v>
      </c>
      <c r="C27" s="359"/>
      <c r="D27" s="353" t="s">
        <v>242</v>
      </c>
      <c r="E27" s="362">
        <v>0</v>
      </c>
      <c r="F27" s="363">
        <v>0</v>
      </c>
      <c r="G27" s="363">
        <v>0</v>
      </c>
      <c r="H27" s="363">
        <v>-510</v>
      </c>
      <c r="I27" s="364">
        <f>(E27+F27+G27+H27)</f>
        <v>-510</v>
      </c>
    </row>
    <row r="28" spans="1:9" ht="12.75">
      <c r="A28" s="10" t="s">
        <v>41</v>
      </c>
      <c r="B28" s="365" t="s">
        <v>243</v>
      </c>
      <c r="C28" s="366"/>
      <c r="D28" s="367" t="s">
        <v>244</v>
      </c>
      <c r="E28" s="357">
        <f>(E29+E30+E31)</f>
        <v>0</v>
      </c>
      <c r="F28" s="357">
        <f>(F29+F30+F31)</f>
        <v>0</v>
      </c>
      <c r="G28" s="357">
        <f>(G30+G31)</f>
        <v>0</v>
      </c>
      <c r="H28" s="357">
        <f>(H30+H31)</f>
        <v>0</v>
      </c>
      <c r="I28" s="350">
        <f>(E28+F28+G28+H28)</f>
        <v>0</v>
      </c>
    </row>
    <row r="29" spans="1:9" ht="25.5">
      <c r="A29" s="10" t="s">
        <v>41</v>
      </c>
      <c r="B29" s="351" t="s">
        <v>245</v>
      </c>
      <c r="C29" s="352"/>
      <c r="D29" s="353" t="s">
        <v>246</v>
      </c>
      <c r="E29" s="360">
        <v>0</v>
      </c>
      <c r="F29" s="354">
        <v>0</v>
      </c>
      <c r="G29" s="348" t="s">
        <v>89</v>
      </c>
      <c r="H29" s="348" t="s">
        <v>89</v>
      </c>
      <c r="I29" s="350">
        <f>(E29+F29)</f>
        <v>0</v>
      </c>
    </row>
    <row r="30" spans="1:9" ht="25.5">
      <c r="A30" s="10" t="s">
        <v>41</v>
      </c>
      <c r="B30" s="351" t="s">
        <v>247</v>
      </c>
      <c r="C30" s="352"/>
      <c r="D30" s="353" t="s">
        <v>248</v>
      </c>
      <c r="E30" s="360">
        <v>0</v>
      </c>
      <c r="F30" s="354">
        <v>0</v>
      </c>
      <c r="G30" s="354">
        <v>0</v>
      </c>
      <c r="H30" s="354">
        <v>0</v>
      </c>
      <c r="I30" s="350">
        <f>(E30+F30+G30+H30)</f>
        <v>0</v>
      </c>
    </row>
    <row r="31" spans="1:9" ht="12.75">
      <c r="A31" s="10" t="s">
        <v>41</v>
      </c>
      <c r="B31" s="358" t="s">
        <v>249</v>
      </c>
      <c r="C31" s="359"/>
      <c r="D31" s="353" t="s">
        <v>250</v>
      </c>
      <c r="E31" s="360">
        <v>0</v>
      </c>
      <c r="F31" s="354">
        <v>0</v>
      </c>
      <c r="G31" s="354">
        <v>0</v>
      </c>
      <c r="H31" s="354">
        <v>0</v>
      </c>
      <c r="I31" s="350">
        <f>(E31+F31+G31+H31)</f>
        <v>0</v>
      </c>
    </row>
    <row r="32" spans="1:9" ht="12.75">
      <c r="A32" s="10" t="s">
        <v>41</v>
      </c>
      <c r="B32" s="365" t="s">
        <v>251</v>
      </c>
      <c r="C32" s="366"/>
      <c r="D32" s="367" t="s">
        <v>252</v>
      </c>
      <c r="E32" s="368">
        <f>(E33+E34+E35+E36)</f>
        <v>0</v>
      </c>
      <c r="F32" s="368">
        <f>(F35+F36)</f>
        <v>0</v>
      </c>
      <c r="G32" s="368">
        <f>(G35+G36)</f>
        <v>0</v>
      </c>
      <c r="H32" s="368">
        <f>(H33+H35+H36)</f>
        <v>-286</v>
      </c>
      <c r="I32" s="350">
        <f>(E32+F32+G32+H32)</f>
        <v>-286</v>
      </c>
    </row>
    <row r="33" spans="1:9" ht="12.75">
      <c r="A33" s="10" t="s">
        <v>41</v>
      </c>
      <c r="B33" s="20" t="s">
        <v>253</v>
      </c>
      <c r="C33" s="352"/>
      <c r="D33" s="353" t="s">
        <v>254</v>
      </c>
      <c r="E33" s="369">
        <v>0</v>
      </c>
      <c r="F33" s="348" t="s">
        <v>89</v>
      </c>
      <c r="G33" s="348" t="s">
        <v>89</v>
      </c>
      <c r="H33" s="222">
        <v>0</v>
      </c>
      <c r="I33" s="350">
        <f>(E33+H33)</f>
        <v>0</v>
      </c>
    </row>
    <row r="34" spans="1:9" ht="12.75">
      <c r="A34" s="10" t="s">
        <v>41</v>
      </c>
      <c r="B34" s="351" t="s">
        <v>255</v>
      </c>
      <c r="C34" s="352"/>
      <c r="D34" s="353" t="s">
        <v>256</v>
      </c>
      <c r="E34" s="369">
        <v>0</v>
      </c>
      <c r="F34" s="348" t="s">
        <v>89</v>
      </c>
      <c r="G34" s="348" t="s">
        <v>89</v>
      </c>
      <c r="H34" s="348" t="s">
        <v>89</v>
      </c>
      <c r="I34" s="350">
        <f>(E34)</f>
        <v>0</v>
      </c>
    </row>
    <row r="35" spans="1:9" ht="25.5">
      <c r="A35" s="10" t="s">
        <v>41</v>
      </c>
      <c r="B35" s="351" t="s">
        <v>247</v>
      </c>
      <c r="C35" s="352"/>
      <c r="D35" s="353" t="s">
        <v>257</v>
      </c>
      <c r="E35" s="369">
        <v>0</v>
      </c>
      <c r="F35" s="222">
        <v>0</v>
      </c>
      <c r="G35" s="354">
        <v>0</v>
      </c>
      <c r="H35" s="354">
        <v>0</v>
      </c>
      <c r="I35" s="350">
        <f>(E35+F35+G35+H35)</f>
        <v>0</v>
      </c>
    </row>
    <row r="36" spans="1:9" ht="12.75">
      <c r="A36" s="10" t="s">
        <v>41</v>
      </c>
      <c r="B36" s="20" t="s">
        <v>249</v>
      </c>
      <c r="C36" s="359"/>
      <c r="D36" s="353" t="s">
        <v>258</v>
      </c>
      <c r="E36" s="370">
        <v>0</v>
      </c>
      <c r="F36" s="371">
        <v>0</v>
      </c>
      <c r="G36" s="363">
        <v>0</v>
      </c>
      <c r="H36" s="363">
        <v>-286</v>
      </c>
      <c r="I36" s="350">
        <f>(E36+F36+G36+H36)</f>
        <v>-286</v>
      </c>
    </row>
    <row r="37" spans="1:9" ht="26.25" thickBot="1">
      <c r="A37" s="10" t="s">
        <v>41</v>
      </c>
      <c r="B37" s="372" t="s">
        <v>259</v>
      </c>
      <c r="C37" s="355"/>
      <c r="D37" s="356" t="s">
        <v>260</v>
      </c>
      <c r="E37" s="357">
        <f>(E18+E19+E28+E32)</f>
        <v>1297779</v>
      </c>
      <c r="F37" s="361">
        <f>(F18+F19+F28+F32)</f>
        <v>5559936</v>
      </c>
      <c r="G37" s="361">
        <f>(G18+G19+G28+G32)</f>
        <v>64889</v>
      </c>
      <c r="H37" s="361">
        <f>(H18+H19+H28+H32)</f>
        <v>5604701</v>
      </c>
      <c r="I37" s="350">
        <f>(E37+F37+G37+H37)</f>
        <v>12527305</v>
      </c>
    </row>
    <row r="38" spans="1:9" ht="24" customHeight="1">
      <c r="A38" s="10" t="s">
        <v>41</v>
      </c>
      <c r="B38" s="345" t="s">
        <v>261</v>
      </c>
      <c r="C38" s="346"/>
      <c r="D38" s="353" t="s">
        <v>262</v>
      </c>
      <c r="E38" s="373" t="s">
        <v>89</v>
      </c>
      <c r="F38" s="373" t="s">
        <v>89</v>
      </c>
      <c r="G38" s="373" t="s">
        <v>89</v>
      </c>
      <c r="H38" s="374">
        <v>0</v>
      </c>
      <c r="I38" s="350">
        <f>(H38)</f>
        <v>0</v>
      </c>
    </row>
    <row r="39" spans="1:9" ht="25.5">
      <c r="A39" s="10" t="s">
        <v>41</v>
      </c>
      <c r="B39" s="351" t="s">
        <v>221</v>
      </c>
      <c r="C39" s="352"/>
      <c r="D39" s="353" t="s">
        <v>263</v>
      </c>
      <c r="E39" s="348" t="s">
        <v>89</v>
      </c>
      <c r="F39" s="354">
        <v>0</v>
      </c>
      <c r="G39" s="348" t="s">
        <v>89</v>
      </c>
      <c r="H39" s="354">
        <v>0</v>
      </c>
      <c r="I39" s="350">
        <f>(F39+H39)</f>
        <v>0</v>
      </c>
    </row>
    <row r="40" spans="1:9" ht="12.75">
      <c r="A40" s="10" t="s">
        <v>41</v>
      </c>
      <c r="B40" s="20" t="s">
        <v>223</v>
      </c>
      <c r="C40" s="375"/>
      <c r="D40" s="376" t="s">
        <v>264</v>
      </c>
      <c r="E40" s="348" t="s">
        <v>89</v>
      </c>
      <c r="F40" s="354">
        <v>0</v>
      </c>
      <c r="G40" s="348" t="s">
        <v>89</v>
      </c>
      <c r="H40" s="354">
        <v>0</v>
      </c>
      <c r="I40" s="350">
        <f>(F40+H40)</f>
        <v>0</v>
      </c>
    </row>
    <row r="41" spans="1:9" ht="23.25" customHeight="1">
      <c r="A41" s="10" t="s">
        <v>41</v>
      </c>
      <c r="B41" s="189" t="s">
        <v>265</v>
      </c>
      <c r="C41" s="377">
        <v>100</v>
      </c>
      <c r="D41" s="356" t="s">
        <v>266</v>
      </c>
      <c r="E41" s="378">
        <f>(E37)</f>
        <v>1297779</v>
      </c>
      <c r="F41" s="379">
        <f>(F37+F39+F40)</f>
        <v>5559936</v>
      </c>
      <c r="G41" s="378">
        <f>(G37)</f>
        <v>64889</v>
      </c>
      <c r="H41" s="379">
        <f>(H37+H38+H39+H40)</f>
        <v>5604701</v>
      </c>
      <c r="I41" s="380">
        <f>(E41+F41+G41+H41)</f>
        <v>12527305</v>
      </c>
    </row>
    <row r="42" spans="1:9" ht="12.75">
      <c r="A42" s="10" t="s">
        <v>41</v>
      </c>
      <c r="B42" s="189" t="s">
        <v>227</v>
      </c>
      <c r="C42" s="381"/>
      <c r="D42" s="367" t="s">
        <v>267</v>
      </c>
      <c r="E42" s="357">
        <f>(E47+E48+E50)</f>
        <v>0</v>
      </c>
      <c r="F42" s="357">
        <f>(F43+F47+F48+F49+F50)</f>
        <v>-57744</v>
      </c>
      <c r="G42" s="361">
        <f>(G46+G50)</f>
        <v>0</v>
      </c>
      <c r="H42" s="357">
        <f>(H44+H45+H46+H47+H48+H49+H50)</f>
        <v>1181143</v>
      </c>
      <c r="I42" s="350">
        <f>(E42+F42+G42+H42)</f>
        <v>1123399</v>
      </c>
    </row>
    <row r="43" spans="1:9" ht="12.75">
      <c r="A43" s="10" t="s">
        <v>41</v>
      </c>
      <c r="B43" s="20" t="s">
        <v>228</v>
      </c>
      <c r="C43" s="352"/>
      <c r="D43" s="353" t="s">
        <v>194</v>
      </c>
      <c r="E43" s="348" t="s">
        <v>89</v>
      </c>
      <c r="F43" s="354">
        <v>0</v>
      </c>
      <c r="G43" s="348" t="s">
        <v>89</v>
      </c>
      <c r="H43" s="348" t="s">
        <v>89</v>
      </c>
      <c r="I43" s="350">
        <f>(F43)</f>
        <v>0</v>
      </c>
    </row>
    <row r="44" spans="1:9" ht="25.5">
      <c r="A44" s="10" t="s">
        <v>41</v>
      </c>
      <c r="B44" s="358" t="s">
        <v>230</v>
      </c>
      <c r="C44" s="359"/>
      <c r="D44" s="353" t="s">
        <v>196</v>
      </c>
      <c r="E44" s="348" t="s">
        <v>89</v>
      </c>
      <c r="F44" s="348" t="s">
        <v>89</v>
      </c>
      <c r="G44" s="348" t="s">
        <v>89</v>
      </c>
      <c r="H44" s="354">
        <f>1201622-22527+5347</f>
        <v>1184442</v>
      </c>
      <c r="I44" s="350">
        <f>(H44)</f>
        <v>1184442</v>
      </c>
    </row>
    <row r="45" spans="1:9" ht="14.25" customHeight="1">
      <c r="A45" s="10" t="s">
        <v>41</v>
      </c>
      <c r="B45" s="358" t="s">
        <v>232</v>
      </c>
      <c r="C45" s="375"/>
      <c r="D45" s="376" t="s">
        <v>198</v>
      </c>
      <c r="E45" s="348" t="s">
        <v>89</v>
      </c>
      <c r="F45" s="348" t="s">
        <v>89</v>
      </c>
      <c r="G45" s="348" t="s">
        <v>89</v>
      </c>
      <c r="H45" s="354">
        <f>-61044+1</f>
        <v>-61043</v>
      </c>
      <c r="I45" s="350">
        <f>(H45)</f>
        <v>-61043</v>
      </c>
    </row>
    <row r="46" spans="1:9" ht="15.75" customHeight="1">
      <c r="A46" s="10" t="s">
        <v>41</v>
      </c>
      <c r="B46" s="358" t="s">
        <v>234</v>
      </c>
      <c r="C46" s="382">
        <v>110</v>
      </c>
      <c r="D46" s="353" t="s">
        <v>200</v>
      </c>
      <c r="E46" s="373" t="s">
        <v>89</v>
      </c>
      <c r="F46" s="373" t="s">
        <v>89</v>
      </c>
      <c r="G46" s="374">
        <v>0</v>
      </c>
      <c r="H46" s="374">
        <v>0</v>
      </c>
      <c r="I46" s="380">
        <f>(G46+H46)</f>
        <v>0</v>
      </c>
    </row>
    <row r="47" spans="1:9" ht="27.75" customHeight="1" thickBot="1">
      <c r="A47" s="10" t="s">
        <v>41</v>
      </c>
      <c r="B47" s="358" t="s">
        <v>236</v>
      </c>
      <c r="C47" s="383">
        <v>121</v>
      </c>
      <c r="D47" s="384" t="s">
        <v>202</v>
      </c>
      <c r="E47" s="385">
        <v>0</v>
      </c>
      <c r="F47" s="386">
        <v>0</v>
      </c>
      <c r="G47" s="387" t="s">
        <v>89</v>
      </c>
      <c r="H47" s="386">
        <v>0</v>
      </c>
      <c r="I47" s="388">
        <f>(E47+F47+H47)</f>
        <v>0</v>
      </c>
    </row>
    <row r="48" spans="1:9" ht="12.75">
      <c r="A48" s="10" t="s">
        <v>41</v>
      </c>
      <c r="B48" s="358" t="s">
        <v>238</v>
      </c>
      <c r="C48" s="389">
        <v>122</v>
      </c>
      <c r="D48" s="353" t="s">
        <v>204</v>
      </c>
      <c r="E48" s="390">
        <v>0</v>
      </c>
      <c r="F48" s="374">
        <v>0</v>
      </c>
      <c r="G48" s="373" t="s">
        <v>89</v>
      </c>
      <c r="H48" s="374">
        <v>0</v>
      </c>
      <c r="I48" s="380">
        <f>(E48+F48+H48)</f>
        <v>0</v>
      </c>
    </row>
    <row r="49" spans="1:9" ht="25.5">
      <c r="A49" s="10" t="s">
        <v>41</v>
      </c>
      <c r="B49" s="358" t="s">
        <v>240</v>
      </c>
      <c r="C49" s="359"/>
      <c r="D49" s="353" t="s">
        <v>268</v>
      </c>
      <c r="E49" s="348" t="s">
        <v>89</v>
      </c>
      <c r="F49" s="354">
        <v>-57744</v>
      </c>
      <c r="G49" s="348" t="s">
        <v>89</v>
      </c>
      <c r="H49" s="361">
        <f>(-F49)</f>
        <v>57744</v>
      </c>
      <c r="I49" s="350">
        <f>(F49+H49)</f>
        <v>0</v>
      </c>
    </row>
    <row r="50" spans="1:9" ht="12.75">
      <c r="A50" s="10" t="s">
        <v>41</v>
      </c>
      <c r="B50" s="358" t="s">
        <v>223</v>
      </c>
      <c r="C50" s="352"/>
      <c r="D50" s="353" t="s">
        <v>269</v>
      </c>
      <c r="E50" s="360">
        <v>0</v>
      </c>
      <c r="F50" s="354">
        <v>0</v>
      </c>
      <c r="G50" s="354">
        <v>0</v>
      </c>
      <c r="H50" s="354"/>
      <c r="I50" s="350">
        <f>(E50+F50+G50+H50)</f>
        <v>0</v>
      </c>
    </row>
    <row r="51" spans="1:9" ht="12.75">
      <c r="A51" s="10" t="s">
        <v>41</v>
      </c>
      <c r="B51" s="365" t="s">
        <v>243</v>
      </c>
      <c r="C51" s="366"/>
      <c r="D51" s="367" t="s">
        <v>270</v>
      </c>
      <c r="E51" s="378">
        <f>(E52+E53+E54)</f>
        <v>0</v>
      </c>
      <c r="F51" s="378">
        <f>(F52+F53+F54)</f>
        <v>0</v>
      </c>
      <c r="G51" s="378">
        <f>(G53+G54)</f>
        <v>0</v>
      </c>
      <c r="H51" s="378">
        <f>(H53+H54)</f>
        <v>0</v>
      </c>
      <c r="I51" s="380">
        <f>(E51+F51+G51+H51)</f>
        <v>0</v>
      </c>
    </row>
    <row r="52" spans="1:9" ht="25.5">
      <c r="A52" s="10" t="s">
        <v>41</v>
      </c>
      <c r="B52" s="351" t="s">
        <v>245</v>
      </c>
      <c r="C52" s="382">
        <v>121</v>
      </c>
      <c r="D52" s="353" t="s">
        <v>271</v>
      </c>
      <c r="E52" s="360">
        <v>0</v>
      </c>
      <c r="F52" s="354">
        <v>0</v>
      </c>
      <c r="G52" s="348" t="s">
        <v>89</v>
      </c>
      <c r="H52" s="348" t="s">
        <v>89</v>
      </c>
      <c r="I52" s="350">
        <f>(E52+F52)</f>
        <v>0</v>
      </c>
    </row>
    <row r="53" spans="1:9" ht="25.5">
      <c r="A53" s="10" t="s">
        <v>41</v>
      </c>
      <c r="B53" s="351" t="s">
        <v>247</v>
      </c>
      <c r="C53" s="382">
        <v>123</v>
      </c>
      <c r="D53" s="353" t="s">
        <v>272</v>
      </c>
      <c r="E53" s="360">
        <v>0</v>
      </c>
      <c r="F53" s="354">
        <v>0</v>
      </c>
      <c r="G53" s="354">
        <v>0</v>
      </c>
      <c r="H53" s="354">
        <v>0</v>
      </c>
      <c r="I53" s="350">
        <f>(E53+F53+G53+H53)</f>
        <v>0</v>
      </c>
    </row>
    <row r="54" spans="1:9" ht="12.75">
      <c r="A54" s="10" t="s">
        <v>41</v>
      </c>
      <c r="B54" s="358" t="s">
        <v>249</v>
      </c>
      <c r="C54" s="382"/>
      <c r="D54" s="353" t="s">
        <v>273</v>
      </c>
      <c r="E54" s="360">
        <v>0</v>
      </c>
      <c r="F54" s="354">
        <v>0</v>
      </c>
      <c r="G54" s="354">
        <v>0</v>
      </c>
      <c r="H54" s="354"/>
      <c r="I54" s="350">
        <f>(E54+F54+G54+H54)</f>
        <v>0</v>
      </c>
    </row>
    <row r="55" spans="1:9" ht="12.75">
      <c r="A55" s="10" t="s">
        <v>41</v>
      </c>
      <c r="B55" s="365" t="s">
        <v>251</v>
      </c>
      <c r="C55" s="391"/>
      <c r="D55" s="367" t="s">
        <v>274</v>
      </c>
      <c r="E55" s="368">
        <f>(E56+E57+E58+E59)</f>
        <v>0</v>
      </c>
      <c r="F55" s="368">
        <f>(F58+F59)</f>
        <v>0</v>
      </c>
      <c r="G55" s="368">
        <f>(G58+G59)</f>
        <v>0</v>
      </c>
      <c r="H55" s="368">
        <f>(H56+H58+H59)</f>
        <v>-2411</v>
      </c>
      <c r="I55" s="350">
        <f>(E55+F55+G55+H55)</f>
        <v>-2411</v>
      </c>
    </row>
    <row r="56" spans="1:9" ht="12.75">
      <c r="A56" s="10" t="s">
        <v>41</v>
      </c>
      <c r="B56" s="20" t="s">
        <v>253</v>
      </c>
      <c r="C56" s="382">
        <v>132</v>
      </c>
      <c r="D56" s="353" t="s">
        <v>275</v>
      </c>
      <c r="E56" s="369">
        <v>0</v>
      </c>
      <c r="F56" s="348" t="s">
        <v>89</v>
      </c>
      <c r="G56" s="348" t="s">
        <v>89</v>
      </c>
      <c r="H56" s="222">
        <v>0</v>
      </c>
      <c r="I56" s="350">
        <f>(E56+H56)</f>
        <v>0</v>
      </c>
    </row>
    <row r="57" spans="1:9" ht="12.75">
      <c r="A57" s="10" t="s">
        <v>41</v>
      </c>
      <c r="B57" s="351" t="s">
        <v>255</v>
      </c>
      <c r="C57" s="382">
        <v>131</v>
      </c>
      <c r="D57" s="353" t="s">
        <v>276</v>
      </c>
      <c r="E57" s="369">
        <v>0</v>
      </c>
      <c r="F57" s="348" t="s">
        <v>89</v>
      </c>
      <c r="G57" s="348" t="s">
        <v>89</v>
      </c>
      <c r="H57" s="348" t="s">
        <v>89</v>
      </c>
      <c r="I57" s="350">
        <f>(E57)</f>
        <v>0</v>
      </c>
    </row>
    <row r="58" spans="1:9" ht="25.5">
      <c r="A58" s="10" t="s">
        <v>41</v>
      </c>
      <c r="B58" s="351" t="s">
        <v>247</v>
      </c>
      <c r="C58" s="382">
        <v>133</v>
      </c>
      <c r="D58" s="353" t="s">
        <v>277</v>
      </c>
      <c r="E58" s="369">
        <v>0</v>
      </c>
      <c r="F58" s="222">
        <v>0</v>
      </c>
      <c r="G58" s="354">
        <v>0</v>
      </c>
      <c r="H58" s="354">
        <v>0</v>
      </c>
      <c r="I58" s="350">
        <f>(E58+F58+G58+H58)</f>
        <v>0</v>
      </c>
    </row>
    <row r="59" spans="1:9" ht="12.75">
      <c r="A59" s="10" t="s">
        <v>41</v>
      </c>
      <c r="B59" s="20" t="s">
        <v>249</v>
      </c>
      <c r="C59" s="389"/>
      <c r="D59" s="353" t="s">
        <v>278</v>
      </c>
      <c r="E59" s="369">
        <v>0</v>
      </c>
      <c r="F59" s="222">
        <v>0</v>
      </c>
      <c r="G59" s="354">
        <v>0</v>
      </c>
      <c r="H59" s="354">
        <v>-2411</v>
      </c>
      <c r="I59" s="350">
        <f>(E59+F59+G59+H59)</f>
        <v>-2411</v>
      </c>
    </row>
    <row r="60" spans="1:9" ht="26.25" thickBot="1">
      <c r="A60" s="10" t="s">
        <v>41</v>
      </c>
      <c r="B60" s="372" t="s">
        <v>279</v>
      </c>
      <c r="C60" s="392">
        <v>140</v>
      </c>
      <c r="D60" s="393" t="s">
        <v>280</v>
      </c>
      <c r="E60" s="394">
        <f>(E41+E42+E51+E55)</f>
        <v>1297779</v>
      </c>
      <c r="F60" s="394">
        <f>(F41+F42+F51+F55)</f>
        <v>5502192</v>
      </c>
      <c r="G60" s="394">
        <f>(G41+G42+G51+G55)</f>
        <v>64889</v>
      </c>
      <c r="H60" s="394">
        <f>(H41+H42+H51+H55)</f>
        <v>6783433</v>
      </c>
      <c r="I60" s="388">
        <f>(E60+F60+G60+H60)</f>
        <v>13648293</v>
      </c>
    </row>
    <row r="61" spans="2:9" ht="15.75" customHeight="1" thickBot="1">
      <c r="B61" s="395"/>
      <c r="C61" s="396" t="s">
        <v>281</v>
      </c>
      <c r="D61" s="397"/>
      <c r="E61" s="397"/>
      <c r="F61" s="397"/>
      <c r="G61" s="397"/>
      <c r="H61" s="397"/>
      <c r="I61" s="397"/>
    </row>
    <row r="62" spans="2:11" ht="52.5" customHeight="1">
      <c r="B62" s="54" t="s">
        <v>118</v>
      </c>
      <c r="C62" s="398" t="s">
        <v>34</v>
      </c>
      <c r="D62" s="55" t="s">
        <v>35</v>
      </c>
      <c r="E62" s="55" t="s">
        <v>282</v>
      </c>
      <c r="F62" s="55" t="s">
        <v>283</v>
      </c>
      <c r="G62" s="55" t="s">
        <v>284</v>
      </c>
      <c r="H62" s="57" t="s">
        <v>285</v>
      </c>
      <c r="I62" s="399"/>
      <c r="K62" s="48"/>
    </row>
    <row r="63" spans="1:11" ht="13.5" thickBot="1">
      <c r="A63" s="10" t="s">
        <v>192</v>
      </c>
      <c r="B63" s="400">
        <v>1</v>
      </c>
      <c r="C63" s="401" t="s">
        <v>39</v>
      </c>
      <c r="D63" s="402" t="s">
        <v>286</v>
      </c>
      <c r="E63" s="403">
        <v>3</v>
      </c>
      <c r="F63" s="404">
        <v>4</v>
      </c>
      <c r="G63" s="404">
        <v>5</v>
      </c>
      <c r="H63" s="405">
        <v>6</v>
      </c>
      <c r="I63" s="406"/>
      <c r="K63" s="48"/>
    </row>
    <row r="64" spans="1:11" ht="60" customHeight="1">
      <c r="A64" s="10" t="s">
        <v>41</v>
      </c>
      <c r="B64" s="407" t="s">
        <v>287</v>
      </c>
      <c r="C64" s="408"/>
      <c r="D64" s="409" t="s">
        <v>288</v>
      </c>
      <c r="E64" s="410">
        <v>64889</v>
      </c>
      <c r="F64" s="411">
        <v>0</v>
      </c>
      <c r="G64" s="412">
        <v>0</v>
      </c>
      <c r="H64" s="344">
        <f>(E64+F64-G64)</f>
        <v>64889</v>
      </c>
      <c r="I64" s="413"/>
      <c r="K64" s="48"/>
    </row>
    <row r="65" spans="1:11" ht="12.75">
      <c r="A65" s="10" t="s">
        <v>41</v>
      </c>
      <c r="B65" s="414">
        <v>2006</v>
      </c>
      <c r="C65" s="415"/>
      <c r="D65" s="416" t="s">
        <v>289</v>
      </c>
      <c r="E65" s="360">
        <v>64889</v>
      </c>
      <c r="F65" s="417">
        <v>0</v>
      </c>
      <c r="G65" s="418">
        <v>0</v>
      </c>
      <c r="H65" s="350">
        <f aca="true" t="shared" si="0" ref="H65:H74">(E65+F65-G65)</f>
        <v>64889</v>
      </c>
      <c r="I65" s="413"/>
      <c r="K65" s="48"/>
    </row>
    <row r="66" spans="1:11" ht="74.25" customHeight="1">
      <c r="A66" s="10" t="s">
        <v>41</v>
      </c>
      <c r="B66" s="419" t="s">
        <v>290</v>
      </c>
      <c r="C66" s="415"/>
      <c r="D66" s="416" t="s">
        <v>291</v>
      </c>
      <c r="E66" s="390">
        <v>0</v>
      </c>
      <c r="F66" s="420">
        <v>0</v>
      </c>
      <c r="G66" s="421">
        <v>0</v>
      </c>
      <c r="H66" s="350">
        <f t="shared" si="0"/>
        <v>0</v>
      </c>
      <c r="I66" s="413"/>
      <c r="K66" s="48"/>
    </row>
    <row r="67" spans="1:11" ht="13.5" customHeight="1">
      <c r="A67" s="10" t="s">
        <v>41</v>
      </c>
      <c r="B67" s="414">
        <v>2006</v>
      </c>
      <c r="C67" s="415"/>
      <c r="D67" s="416" t="s">
        <v>292</v>
      </c>
      <c r="E67" s="390">
        <v>0</v>
      </c>
      <c r="F67" s="420">
        <v>0</v>
      </c>
      <c r="G67" s="421">
        <v>0</v>
      </c>
      <c r="H67" s="350">
        <f t="shared" si="0"/>
        <v>0</v>
      </c>
      <c r="I67" s="413"/>
      <c r="K67" s="48"/>
    </row>
    <row r="68" spans="1:11" ht="50.25" customHeight="1">
      <c r="A68" s="10" t="s">
        <v>41</v>
      </c>
      <c r="B68" s="419" t="s">
        <v>293</v>
      </c>
      <c r="C68" s="415"/>
      <c r="D68" s="416" t="s">
        <v>294</v>
      </c>
      <c r="E68" s="422">
        <v>427344</v>
      </c>
      <c r="F68" s="423">
        <v>353123</v>
      </c>
      <c r="G68" s="424">
        <v>128659</v>
      </c>
      <c r="H68" s="380">
        <f t="shared" si="0"/>
        <v>651808</v>
      </c>
      <c r="I68" s="413"/>
      <c r="K68" s="48"/>
    </row>
    <row r="69" spans="1:11" ht="13.5" thickBot="1">
      <c r="A69" s="10" t="s">
        <v>41</v>
      </c>
      <c r="B69" s="425">
        <v>2006</v>
      </c>
      <c r="C69" s="426"/>
      <c r="D69" s="427" t="s">
        <v>295</v>
      </c>
      <c r="E69" s="385">
        <v>651808</v>
      </c>
      <c r="F69" s="428">
        <f>271035+8222</f>
        <v>279257</v>
      </c>
      <c r="G69" s="429">
        <v>535625</v>
      </c>
      <c r="H69" s="388">
        <f t="shared" si="0"/>
        <v>395440</v>
      </c>
      <c r="I69" s="430"/>
      <c r="K69" s="48"/>
    </row>
    <row r="70" spans="1:11" ht="39" customHeight="1">
      <c r="A70" s="10" t="s">
        <v>41</v>
      </c>
      <c r="B70" s="431" t="s">
        <v>296</v>
      </c>
      <c r="C70" s="432"/>
      <c r="D70" s="416" t="s">
        <v>297</v>
      </c>
      <c r="E70" s="422">
        <v>3679</v>
      </c>
      <c r="F70" s="423">
        <v>65</v>
      </c>
      <c r="G70" s="424">
        <v>1971</v>
      </c>
      <c r="H70" s="380">
        <f t="shared" si="0"/>
        <v>1773</v>
      </c>
      <c r="I70" s="413"/>
      <c r="K70" s="48"/>
    </row>
    <row r="71" spans="1:11" ht="12.75">
      <c r="A71" s="10" t="s">
        <v>41</v>
      </c>
      <c r="B71" s="433">
        <v>2006</v>
      </c>
      <c r="C71" s="434"/>
      <c r="D71" s="416" t="s">
        <v>298</v>
      </c>
      <c r="E71" s="360">
        <v>1773</v>
      </c>
      <c r="F71" s="435">
        <v>107169</v>
      </c>
      <c r="G71" s="418">
        <v>1605</v>
      </c>
      <c r="H71" s="350">
        <f t="shared" si="0"/>
        <v>107337</v>
      </c>
      <c r="I71" s="413"/>
      <c r="J71" s="436"/>
      <c r="K71" s="48"/>
    </row>
    <row r="72" spans="1:11" ht="38.25" customHeight="1">
      <c r="A72" s="10" t="s">
        <v>41</v>
      </c>
      <c r="B72" s="245" t="s">
        <v>299</v>
      </c>
      <c r="C72" s="415"/>
      <c r="D72" s="416" t="s">
        <v>300</v>
      </c>
      <c r="E72" s="362">
        <v>0</v>
      </c>
      <c r="F72" s="437">
        <v>0</v>
      </c>
      <c r="G72" s="438">
        <v>0</v>
      </c>
      <c r="H72" s="350">
        <f t="shared" si="0"/>
        <v>0</v>
      </c>
      <c r="I72" s="413"/>
      <c r="J72" s="413"/>
      <c r="K72" s="48"/>
    </row>
    <row r="73" spans="1:11" ht="12.75" customHeight="1">
      <c r="A73" s="10" t="s">
        <v>41</v>
      </c>
      <c r="B73" s="433">
        <v>2006</v>
      </c>
      <c r="C73" s="434"/>
      <c r="D73" s="416" t="s">
        <v>301</v>
      </c>
      <c r="E73" s="360">
        <v>0</v>
      </c>
      <c r="F73" s="417">
        <v>7293</v>
      </c>
      <c r="G73" s="418">
        <v>0</v>
      </c>
      <c r="H73" s="350">
        <f t="shared" si="0"/>
        <v>7293</v>
      </c>
      <c r="I73" s="413"/>
      <c r="J73" s="436"/>
      <c r="K73" s="48"/>
    </row>
    <row r="74" spans="1:11" ht="25.5" customHeight="1">
      <c r="A74" s="10" t="s">
        <v>41</v>
      </c>
      <c r="B74" s="419" t="s">
        <v>302</v>
      </c>
      <c r="C74" s="439"/>
      <c r="D74" s="440" t="s">
        <v>303</v>
      </c>
      <c r="E74" s="441">
        <v>285164</v>
      </c>
      <c r="F74" s="442">
        <v>840526</v>
      </c>
      <c r="G74" s="443">
        <v>544605</v>
      </c>
      <c r="H74" s="232">
        <f t="shared" si="0"/>
        <v>581085</v>
      </c>
      <c r="I74" s="413"/>
      <c r="J74" s="413"/>
      <c r="K74" s="48"/>
    </row>
    <row r="75" spans="1:11" ht="12.75">
      <c r="A75" s="10" t="s">
        <v>41</v>
      </c>
      <c r="B75" s="444">
        <v>2006</v>
      </c>
      <c r="C75" s="445"/>
      <c r="D75" s="440" t="s">
        <v>304</v>
      </c>
      <c r="E75" s="370">
        <v>581085</v>
      </c>
      <c r="F75" s="446">
        <v>1606173</v>
      </c>
      <c r="G75" s="447">
        <v>1508877</v>
      </c>
      <c r="H75" s="448">
        <f>(E75+F75-G75)</f>
        <v>678381</v>
      </c>
      <c r="I75" s="413"/>
      <c r="J75" s="436"/>
      <c r="K75" s="48"/>
    </row>
    <row r="76" spans="1:11" ht="23.25">
      <c r="A76" s="10" t="s">
        <v>41</v>
      </c>
      <c r="B76" s="419" t="s">
        <v>305</v>
      </c>
      <c r="C76" s="439"/>
      <c r="D76" s="440" t="s">
        <v>306</v>
      </c>
      <c r="E76" s="222">
        <v>0</v>
      </c>
      <c r="F76" s="435">
        <v>75126</v>
      </c>
      <c r="G76" s="225">
        <v>75126</v>
      </c>
      <c r="H76" s="232">
        <f>(E76+F76-G76)</f>
        <v>0</v>
      </c>
      <c r="I76" s="413"/>
      <c r="J76" s="436"/>
      <c r="K76" s="48"/>
    </row>
    <row r="77" spans="1:11" ht="13.5" thickBot="1">
      <c r="A77" s="10" t="s">
        <v>41</v>
      </c>
      <c r="B77" s="449">
        <v>2006</v>
      </c>
      <c r="C77" s="450"/>
      <c r="D77" s="451" t="s">
        <v>307</v>
      </c>
      <c r="E77" s="452"/>
      <c r="F77" s="453">
        <v>322951</v>
      </c>
      <c r="G77" s="454">
        <v>0</v>
      </c>
      <c r="H77" s="455">
        <f>(E77+F77-G77)</f>
        <v>322951</v>
      </c>
      <c r="I77" s="413"/>
      <c r="J77" s="436"/>
      <c r="K77" s="48"/>
    </row>
    <row r="78" spans="2:11" ht="12.75">
      <c r="B78" s="456"/>
      <c r="C78" s="457"/>
      <c r="D78" s="397"/>
      <c r="E78" s="458"/>
      <c r="F78" s="459"/>
      <c r="G78" s="424"/>
      <c r="H78" s="460"/>
      <c r="I78" s="413"/>
      <c r="J78" s="436"/>
      <c r="K78" s="48"/>
    </row>
    <row r="79" spans="2:11" ht="12.75">
      <c r="B79" s="318" t="s">
        <v>205</v>
      </c>
      <c r="C79" s="318"/>
      <c r="D79" s="318"/>
      <c r="E79" s="318" t="s">
        <v>308</v>
      </c>
      <c r="F79" s="318"/>
      <c r="G79" s="318"/>
      <c r="H79" s="318"/>
      <c r="I79" s="413"/>
      <c r="J79" s="436"/>
      <c r="K79" s="48"/>
    </row>
    <row r="80" spans="2:11" ht="12.75">
      <c r="B80" s="319" t="s">
        <v>309</v>
      </c>
      <c r="C80" s="319"/>
      <c r="D80" s="320"/>
      <c r="E80" s="319"/>
      <c r="F80" s="319" t="s">
        <v>310</v>
      </c>
      <c r="G80" s="319"/>
      <c r="H80" s="320"/>
      <c r="I80" s="413"/>
      <c r="J80" s="436"/>
      <c r="K80" s="48"/>
    </row>
    <row r="81" spans="2:11" ht="12.75">
      <c r="B81" s="323" t="s">
        <v>135</v>
      </c>
      <c r="C81" s="323"/>
      <c r="D81" s="289"/>
      <c r="E81" s="289"/>
      <c r="F81" s="289"/>
      <c r="G81" s="289"/>
      <c r="H81" s="289"/>
      <c r="I81" s="48"/>
      <c r="J81" s="48"/>
      <c r="K81" s="48"/>
    </row>
    <row r="82" spans="2:6" ht="12.75">
      <c r="B82" s="461"/>
      <c r="C82" s="289"/>
      <c r="D82" s="289"/>
      <c r="E82" s="289"/>
      <c r="F82" s="289"/>
    </row>
    <row r="84" ht="18" customHeight="1"/>
    <row r="85" ht="12.75">
      <c r="A85" s="462"/>
    </row>
  </sheetData>
  <mergeCells count="18">
    <mergeCell ref="B81:C81"/>
    <mergeCell ref="G12:G13"/>
    <mergeCell ref="H12:H13"/>
    <mergeCell ref="I12:I13"/>
    <mergeCell ref="B79:D79"/>
    <mergeCell ref="E79:H79"/>
    <mergeCell ref="B12:B13"/>
    <mergeCell ref="D12:D13"/>
    <mergeCell ref="E12:E13"/>
    <mergeCell ref="F12:F13"/>
    <mergeCell ref="C7:G7"/>
    <mergeCell ref="B8:D8"/>
    <mergeCell ref="E8:G8"/>
    <mergeCell ref="D9:G9"/>
    <mergeCell ref="D4:G4"/>
    <mergeCell ref="C5:G5"/>
    <mergeCell ref="B6:D6"/>
    <mergeCell ref="E6:G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F67"/>
  <sheetViews>
    <sheetView workbookViewId="0" topLeftCell="B1">
      <selection activeCell="C30" sqref="C30"/>
    </sheetView>
  </sheetViews>
  <sheetFormatPr defaultColWidth="9.140625" defaultRowHeight="12.75"/>
  <cols>
    <col min="1" max="1" width="4.57421875" style="0" hidden="1" customWidth="1"/>
    <col min="2" max="2" width="33.421875" style="0" customWidth="1"/>
    <col min="3" max="3" width="11.7109375" style="0" customWidth="1"/>
    <col min="4" max="4" width="12.8515625" style="0" customWidth="1"/>
    <col min="5" max="5" width="16.57421875" style="0" customWidth="1"/>
    <col min="6" max="6" width="16.00390625" style="0" customWidth="1"/>
  </cols>
  <sheetData>
    <row r="3" ht="20.25" customHeight="1"/>
    <row r="4" spans="2:6" ht="16.5" thickBot="1">
      <c r="B4" s="288" t="s">
        <v>311</v>
      </c>
      <c r="C4" s="463"/>
      <c r="D4" s="192"/>
      <c r="E4" s="193"/>
      <c r="F4" s="19" t="s">
        <v>1</v>
      </c>
    </row>
    <row r="5" spans="2:6" ht="21.75" customHeight="1">
      <c r="B5" s="20"/>
      <c r="C5" s="20"/>
      <c r="D5" s="5"/>
      <c r="E5" s="5" t="s">
        <v>312</v>
      </c>
      <c r="F5" s="22" t="s">
        <v>313</v>
      </c>
    </row>
    <row r="6" spans="2:6" ht="19.5" customHeight="1">
      <c r="B6" s="23" t="s">
        <v>139</v>
      </c>
      <c r="C6" s="324">
        <v>2006</v>
      </c>
      <c r="D6" s="324"/>
      <c r="E6" s="27" t="s">
        <v>6</v>
      </c>
      <c r="F6" s="28" t="s">
        <v>7</v>
      </c>
    </row>
    <row r="7" spans="2:6" ht="27.75" customHeight="1">
      <c r="B7" s="29" t="s">
        <v>8</v>
      </c>
      <c r="C7" s="30" t="s">
        <v>9</v>
      </c>
      <c r="D7" s="30"/>
      <c r="E7" s="27" t="s">
        <v>10</v>
      </c>
      <c r="F7" s="31" t="s">
        <v>11</v>
      </c>
    </row>
    <row r="8" spans="2:6" ht="27.75" customHeight="1">
      <c r="B8" s="33" t="s">
        <v>12</v>
      </c>
      <c r="C8" s="196" t="str">
        <f>'[4]TITUL'!C7</f>
        <v>2308025192</v>
      </c>
      <c r="D8" s="464"/>
      <c r="E8" s="5" t="s">
        <v>13</v>
      </c>
      <c r="F8" s="35" t="s">
        <v>14</v>
      </c>
    </row>
    <row r="9" spans="2:6" ht="13.5" customHeight="1">
      <c r="B9" s="36" t="s">
        <v>15</v>
      </c>
      <c r="C9" s="37" t="s">
        <v>16</v>
      </c>
      <c r="D9" s="37"/>
      <c r="E9" s="5" t="s">
        <v>17</v>
      </c>
      <c r="F9" s="35" t="s">
        <v>18</v>
      </c>
    </row>
    <row r="10" spans="2:6" ht="29.25" customHeight="1">
      <c r="B10" s="33" t="s">
        <v>19</v>
      </c>
      <c r="C10" s="38" t="s">
        <v>20</v>
      </c>
      <c r="D10" s="38"/>
      <c r="E10" s="5" t="s">
        <v>21</v>
      </c>
      <c r="F10" s="31" t="s">
        <v>22</v>
      </c>
    </row>
    <row r="11" spans="2:6" ht="21.75" customHeight="1" thickBot="1">
      <c r="B11" s="36" t="s">
        <v>23</v>
      </c>
      <c r="C11" s="39" t="s">
        <v>24</v>
      </c>
      <c r="D11" s="39"/>
      <c r="E11" s="41" t="s">
        <v>25</v>
      </c>
      <c r="F11" s="465" t="s">
        <v>26</v>
      </c>
    </row>
    <row r="12" spans="2:6" ht="15" customHeight="1">
      <c r="B12" s="466"/>
      <c r="C12" s="467"/>
      <c r="D12" s="467"/>
      <c r="E12" s="467"/>
      <c r="F12" s="49"/>
    </row>
    <row r="13" ht="12.75" customHeight="1" thickBot="1"/>
    <row r="14" spans="1:6" ht="51.75" customHeight="1">
      <c r="A14" s="10"/>
      <c r="B14" s="468" t="s">
        <v>118</v>
      </c>
      <c r="C14" s="469" t="s">
        <v>34</v>
      </c>
      <c r="D14" s="470" t="s">
        <v>35</v>
      </c>
      <c r="E14" s="471" t="s">
        <v>314</v>
      </c>
      <c r="F14" s="472" t="s">
        <v>141</v>
      </c>
    </row>
    <row r="15" spans="1:6" ht="23.25" customHeight="1" thickBot="1">
      <c r="A15" s="10" t="s">
        <v>192</v>
      </c>
      <c r="B15" s="473">
        <v>1</v>
      </c>
      <c r="C15" s="474" t="s">
        <v>39</v>
      </c>
      <c r="D15" s="475" t="s">
        <v>286</v>
      </c>
      <c r="E15" s="476">
        <v>3</v>
      </c>
      <c r="F15" s="477">
        <v>4</v>
      </c>
    </row>
    <row r="16" spans="1:6" ht="30.75" customHeight="1">
      <c r="A16" s="10" t="s">
        <v>41</v>
      </c>
      <c r="B16" s="478" t="s">
        <v>315</v>
      </c>
      <c r="C16" s="479"/>
      <c r="D16" s="480" t="s">
        <v>144</v>
      </c>
      <c r="E16" s="481">
        <v>729177</v>
      </c>
      <c r="F16" s="482">
        <v>398560</v>
      </c>
    </row>
    <row r="17" spans="1:6" ht="39.75" customHeight="1">
      <c r="A17" s="10" t="s">
        <v>41</v>
      </c>
      <c r="B17" s="483" t="s">
        <v>316</v>
      </c>
      <c r="C17" s="484"/>
      <c r="D17" s="485" t="s">
        <v>149</v>
      </c>
      <c r="E17" s="486">
        <f>(E18+E19+E20)</f>
        <v>29216259</v>
      </c>
      <c r="F17" s="487">
        <f>(F18+F19+F20)</f>
        <v>23629476</v>
      </c>
    </row>
    <row r="18" spans="1:6" ht="12.75">
      <c r="A18" s="10" t="s">
        <v>41</v>
      </c>
      <c r="B18" s="488" t="s">
        <v>317</v>
      </c>
      <c r="C18" s="489"/>
      <c r="D18" s="490" t="s">
        <v>151</v>
      </c>
      <c r="E18" s="491">
        <v>17964968</v>
      </c>
      <c r="F18" s="492">
        <v>21519821</v>
      </c>
    </row>
    <row r="19" spans="1:6" ht="12.75">
      <c r="A19" s="10" t="s">
        <v>41</v>
      </c>
      <c r="B19" s="488" t="s">
        <v>318</v>
      </c>
      <c r="C19" s="489"/>
      <c r="D19" s="493" t="s">
        <v>319</v>
      </c>
      <c r="E19" s="491">
        <v>6239368</v>
      </c>
      <c r="F19" s="492">
        <v>1786069</v>
      </c>
    </row>
    <row r="20" spans="1:6" ht="15" customHeight="1">
      <c r="A20" s="10" t="s">
        <v>41</v>
      </c>
      <c r="B20" s="488" t="s">
        <v>320</v>
      </c>
      <c r="C20" s="489"/>
      <c r="D20" s="493" t="s">
        <v>321</v>
      </c>
      <c r="E20" s="491">
        <v>5011923</v>
      </c>
      <c r="F20" s="492">
        <v>323586</v>
      </c>
    </row>
    <row r="21" spans="1:6" ht="18" customHeight="1">
      <c r="A21" s="10" t="s">
        <v>41</v>
      </c>
      <c r="B21" s="478" t="s">
        <v>322</v>
      </c>
      <c r="C21" s="479"/>
      <c r="D21" s="494" t="s">
        <v>323</v>
      </c>
      <c r="E21" s="495">
        <f>(E22+E23+E24+E25+E26+E27)</f>
        <v>23964776</v>
      </c>
      <c r="F21" s="496">
        <f>(F22+F23+F24+F25+F26+F27)</f>
        <v>18246165</v>
      </c>
    </row>
    <row r="22" spans="1:6" ht="22.5">
      <c r="A22" s="10" t="s">
        <v>41</v>
      </c>
      <c r="B22" s="488" t="s">
        <v>324</v>
      </c>
      <c r="C22" s="489">
        <v>150</v>
      </c>
      <c r="D22" s="490" t="s">
        <v>325</v>
      </c>
      <c r="E22" s="497">
        <v>4906420</v>
      </c>
      <c r="F22" s="226">
        <v>5795313</v>
      </c>
    </row>
    <row r="23" spans="1:6" ht="12.75">
      <c r="A23" s="10" t="s">
        <v>41</v>
      </c>
      <c r="B23" s="488" t="s">
        <v>326</v>
      </c>
      <c r="C23" s="489">
        <v>160</v>
      </c>
      <c r="D23" s="490" t="s">
        <v>327</v>
      </c>
      <c r="E23" s="497">
        <v>3790124</v>
      </c>
      <c r="F23" s="226">
        <v>3724791</v>
      </c>
    </row>
    <row r="24" spans="1:6" ht="12.75">
      <c r="A24" s="10" t="s">
        <v>41</v>
      </c>
      <c r="B24" s="498" t="s">
        <v>328</v>
      </c>
      <c r="C24" s="499">
        <v>170</v>
      </c>
      <c r="D24" s="500" t="s">
        <v>329</v>
      </c>
      <c r="E24" s="497">
        <v>2077030</v>
      </c>
      <c r="F24" s="226">
        <v>2523682</v>
      </c>
    </row>
    <row r="25" spans="1:6" ht="12.75">
      <c r="A25" s="10" t="s">
        <v>41</v>
      </c>
      <c r="B25" s="488" t="s">
        <v>330</v>
      </c>
      <c r="C25" s="489">
        <v>180</v>
      </c>
      <c r="D25" s="500" t="s">
        <v>331</v>
      </c>
      <c r="E25" s="497">
        <v>4134014</v>
      </c>
      <c r="F25" s="226">
        <v>3405999</v>
      </c>
    </row>
    <row r="26" spans="1:6" ht="12.75">
      <c r="A26" s="10" t="s">
        <v>41</v>
      </c>
      <c r="B26" s="488" t="s">
        <v>332</v>
      </c>
      <c r="C26" s="489"/>
      <c r="D26" s="501" t="s">
        <v>333</v>
      </c>
      <c r="E26" s="497">
        <v>3398349</v>
      </c>
      <c r="F26" s="226">
        <v>1694537</v>
      </c>
    </row>
    <row r="27" spans="1:6" ht="12.75">
      <c r="A27" s="10" t="s">
        <v>41</v>
      </c>
      <c r="B27" s="488" t="s">
        <v>334</v>
      </c>
      <c r="C27" s="489"/>
      <c r="D27" s="501" t="s">
        <v>335</v>
      </c>
      <c r="E27" s="497">
        <v>5658839</v>
      </c>
      <c r="F27" s="226">
        <v>1101843</v>
      </c>
    </row>
    <row r="28" spans="1:6" ht="24">
      <c r="A28" s="10" t="s">
        <v>41</v>
      </c>
      <c r="B28" s="478" t="s">
        <v>336</v>
      </c>
      <c r="C28" s="479"/>
      <c r="D28" s="494" t="s">
        <v>337</v>
      </c>
      <c r="E28" s="486">
        <f>(E17-E21)</f>
        <v>5251483</v>
      </c>
      <c r="F28" s="232">
        <f>(F17-F21)</f>
        <v>5383311</v>
      </c>
    </row>
    <row r="29" spans="1:6" ht="39" customHeight="1">
      <c r="A29" s="10" t="s">
        <v>41</v>
      </c>
      <c r="B29" s="502" t="s">
        <v>338</v>
      </c>
      <c r="C29" s="484"/>
      <c r="D29" s="494" t="s">
        <v>153</v>
      </c>
      <c r="E29" s="486">
        <f>(E30+E31+E32+E33+E34+E35)</f>
        <v>162607</v>
      </c>
      <c r="F29" s="232">
        <f>(F30+F31+F32+F33+F34+F35)</f>
        <v>247400</v>
      </c>
    </row>
    <row r="30" spans="1:6" ht="37.5" customHeight="1">
      <c r="A30" s="10" t="s">
        <v>41</v>
      </c>
      <c r="B30" s="488" t="s">
        <v>339</v>
      </c>
      <c r="C30" s="489">
        <v>210</v>
      </c>
      <c r="D30" s="490" t="s">
        <v>340</v>
      </c>
      <c r="E30" s="491">
        <v>60700</v>
      </c>
      <c r="F30" s="492">
        <v>30528</v>
      </c>
    </row>
    <row r="31" spans="1:6" ht="40.5" customHeight="1">
      <c r="A31" s="10" t="s">
        <v>41</v>
      </c>
      <c r="B31" s="488" t="s">
        <v>341</v>
      </c>
      <c r="C31" s="489">
        <v>220</v>
      </c>
      <c r="D31" s="490" t="s">
        <v>342</v>
      </c>
      <c r="E31" s="491">
        <v>9856</v>
      </c>
      <c r="F31" s="492">
        <v>52043</v>
      </c>
    </row>
    <row r="32" spans="1:6" ht="12.75">
      <c r="A32" s="10" t="s">
        <v>41</v>
      </c>
      <c r="B32" s="488" t="s">
        <v>343</v>
      </c>
      <c r="C32" s="489">
        <v>230</v>
      </c>
      <c r="D32" s="490" t="s">
        <v>344</v>
      </c>
      <c r="E32" s="491">
        <v>76181</v>
      </c>
      <c r="F32" s="492">
        <v>65538</v>
      </c>
    </row>
    <row r="33" spans="1:6" ht="16.5" customHeight="1">
      <c r="A33" s="10" t="s">
        <v>41</v>
      </c>
      <c r="B33" s="488" t="s">
        <v>345</v>
      </c>
      <c r="C33" s="489">
        <v>240</v>
      </c>
      <c r="D33" s="490" t="s">
        <v>346</v>
      </c>
      <c r="E33" s="491">
        <v>2499</v>
      </c>
      <c r="F33" s="492">
        <v>13288</v>
      </c>
    </row>
    <row r="34" spans="1:6" ht="22.5">
      <c r="A34" s="10" t="s">
        <v>41</v>
      </c>
      <c r="B34" s="488" t="s">
        <v>347</v>
      </c>
      <c r="C34" s="489">
        <v>250</v>
      </c>
      <c r="D34" s="490" t="s">
        <v>348</v>
      </c>
      <c r="E34" s="491">
        <v>379</v>
      </c>
      <c r="F34" s="492">
        <v>1800</v>
      </c>
    </row>
    <row r="35" spans="1:6" ht="13.5" thickBot="1">
      <c r="A35" s="10" t="s">
        <v>41</v>
      </c>
      <c r="B35" s="503" t="s">
        <v>349</v>
      </c>
      <c r="C35" s="504"/>
      <c r="D35" s="505" t="s">
        <v>350</v>
      </c>
      <c r="E35" s="506">
        <v>12992</v>
      </c>
      <c r="F35" s="507">
        <v>84203</v>
      </c>
    </row>
    <row r="36" spans="1:6" ht="21.75" customHeight="1">
      <c r="A36" s="10" t="s">
        <v>41</v>
      </c>
      <c r="B36" s="508" t="s">
        <v>322</v>
      </c>
      <c r="C36" s="509"/>
      <c r="D36" s="480" t="s">
        <v>155</v>
      </c>
      <c r="E36" s="510">
        <f>(E37+E38+E39+E40+E41)</f>
        <v>3071496</v>
      </c>
      <c r="F36" s="511">
        <f>(F37+F38+F39+F40+F41)</f>
        <v>2967728</v>
      </c>
    </row>
    <row r="37" spans="1:6" ht="22.5">
      <c r="A37" s="10" t="s">
        <v>41</v>
      </c>
      <c r="B37" s="512" t="s">
        <v>351</v>
      </c>
      <c r="C37" s="513">
        <v>290</v>
      </c>
      <c r="D37" s="490" t="s">
        <v>352</v>
      </c>
      <c r="E37" s="497">
        <v>3019496</v>
      </c>
      <c r="F37" s="226">
        <v>2954998</v>
      </c>
    </row>
    <row r="38" spans="1:6" ht="22.5">
      <c r="A38" s="10" t="s">
        <v>41</v>
      </c>
      <c r="B38" s="488" t="s">
        <v>353</v>
      </c>
      <c r="C38" s="489">
        <v>280</v>
      </c>
      <c r="D38" s="490" t="s">
        <v>354</v>
      </c>
      <c r="E38" s="497">
        <v>0</v>
      </c>
      <c r="F38" s="226">
        <v>12591</v>
      </c>
    </row>
    <row r="39" spans="1:6" ht="22.5">
      <c r="A39" s="10" t="s">
        <v>41</v>
      </c>
      <c r="B39" s="488" t="s">
        <v>355</v>
      </c>
      <c r="C39" s="489">
        <v>300</v>
      </c>
      <c r="D39" s="490" t="s">
        <v>356</v>
      </c>
      <c r="E39" s="497">
        <v>0</v>
      </c>
      <c r="F39" s="226">
        <v>0</v>
      </c>
    </row>
    <row r="40" spans="1:6" ht="12.75">
      <c r="A40" s="10" t="s">
        <v>41</v>
      </c>
      <c r="B40" s="488" t="s">
        <v>357</v>
      </c>
      <c r="C40" s="489">
        <v>310</v>
      </c>
      <c r="D40" s="490" t="s">
        <v>358</v>
      </c>
      <c r="E40" s="497">
        <v>52000</v>
      </c>
      <c r="F40" s="226">
        <v>0</v>
      </c>
    </row>
    <row r="41" spans="1:6" ht="12.75">
      <c r="A41" s="10" t="s">
        <v>41</v>
      </c>
      <c r="B41" s="488" t="s">
        <v>359</v>
      </c>
      <c r="C41" s="489"/>
      <c r="D41" s="490" t="s">
        <v>360</v>
      </c>
      <c r="E41" s="497"/>
      <c r="F41" s="226">
        <v>139</v>
      </c>
    </row>
    <row r="42" spans="1:6" ht="12.75">
      <c r="A42" s="10" t="s">
        <v>41</v>
      </c>
      <c r="B42" s="478" t="s">
        <v>361</v>
      </c>
      <c r="C42" s="479">
        <v>340</v>
      </c>
      <c r="D42" s="494" t="s">
        <v>157</v>
      </c>
      <c r="E42" s="514">
        <f>(E29-E36)</f>
        <v>-2908889</v>
      </c>
      <c r="F42" s="487">
        <f>(F29-F36)</f>
        <v>-2720328</v>
      </c>
    </row>
    <row r="43" spans="1:6" ht="24">
      <c r="A43" s="10" t="s">
        <v>41</v>
      </c>
      <c r="B43" s="502" t="s">
        <v>362</v>
      </c>
      <c r="C43" s="484"/>
      <c r="D43" s="494" t="s">
        <v>159</v>
      </c>
      <c r="E43" s="514">
        <f>(E44+E45)</f>
        <v>10703802</v>
      </c>
      <c r="F43" s="487">
        <f>(F44+F45)</f>
        <v>12217360</v>
      </c>
    </row>
    <row r="44" spans="1:6" ht="12.75">
      <c r="A44" s="10" t="s">
        <v>41</v>
      </c>
      <c r="B44" s="488" t="s">
        <v>363</v>
      </c>
      <c r="C44" s="489"/>
      <c r="D44" s="490" t="s">
        <v>364</v>
      </c>
      <c r="E44" s="491">
        <f>10669816+32108</f>
        <v>10701924</v>
      </c>
      <c r="F44" s="492">
        <v>12201755</v>
      </c>
    </row>
    <row r="45" spans="1:6" ht="12.75">
      <c r="A45" s="10" t="s">
        <v>41</v>
      </c>
      <c r="B45" s="488" t="s">
        <v>365</v>
      </c>
      <c r="C45" s="489"/>
      <c r="D45" s="490" t="s">
        <v>366</v>
      </c>
      <c r="E45" s="491">
        <f>1826885-1825007</f>
        <v>1878</v>
      </c>
      <c r="F45" s="492">
        <v>15605</v>
      </c>
    </row>
    <row r="46" spans="1:6" ht="12.75">
      <c r="A46" s="10" t="s">
        <v>41</v>
      </c>
      <c r="B46" s="508" t="s">
        <v>322</v>
      </c>
      <c r="C46" s="515"/>
      <c r="D46" s="494" t="s">
        <v>162</v>
      </c>
      <c r="E46" s="495">
        <f>(E47+E48+E49+E50)</f>
        <v>13538650</v>
      </c>
      <c r="F46" s="496">
        <f>(F47+F48+F49+F50)</f>
        <v>14549686</v>
      </c>
    </row>
    <row r="47" spans="1:6" ht="12.75">
      <c r="A47" s="10" t="s">
        <v>41</v>
      </c>
      <c r="B47" s="488" t="s">
        <v>367</v>
      </c>
      <c r="C47" s="489"/>
      <c r="D47" s="490" t="s">
        <v>368</v>
      </c>
      <c r="E47" s="497">
        <f>11864209-217609</f>
        <v>11646600</v>
      </c>
      <c r="F47" s="226">
        <v>12385825</v>
      </c>
    </row>
    <row r="48" spans="1:6" ht="24.75" customHeight="1">
      <c r="A48" s="10" t="s">
        <v>41</v>
      </c>
      <c r="B48" s="516" t="s">
        <v>369</v>
      </c>
      <c r="C48" s="517"/>
      <c r="D48" s="490" t="s">
        <v>370</v>
      </c>
      <c r="E48" s="497">
        <v>1836778</v>
      </c>
      <c r="F48" s="226">
        <v>2062521</v>
      </c>
    </row>
    <row r="49" spans="1:6" ht="12.75">
      <c r="A49" s="10" t="s">
        <v>41</v>
      </c>
      <c r="B49" s="512" t="s">
        <v>371</v>
      </c>
      <c r="C49" s="518">
        <v>170</v>
      </c>
      <c r="D49" s="490" t="s">
        <v>372</v>
      </c>
      <c r="E49" s="497">
        <v>55272</v>
      </c>
      <c r="F49" s="226">
        <v>101340</v>
      </c>
    </row>
    <row r="50" spans="1:6" ht="12.75">
      <c r="A50" s="10" t="s">
        <v>41</v>
      </c>
      <c r="B50" s="488" t="s">
        <v>373</v>
      </c>
      <c r="C50" s="519"/>
      <c r="D50" s="490" t="s">
        <v>374</v>
      </c>
      <c r="E50" s="497">
        <f>1575290-1575290</f>
        <v>0</v>
      </c>
      <c r="F50" s="226">
        <v>0</v>
      </c>
    </row>
    <row r="51" spans="1:6" ht="24">
      <c r="A51" s="10" t="s">
        <v>41</v>
      </c>
      <c r="B51" s="478" t="s">
        <v>375</v>
      </c>
      <c r="C51" s="479"/>
      <c r="D51" s="494" t="s">
        <v>164</v>
      </c>
      <c r="E51" s="514">
        <f>(E43-E46)</f>
        <v>-2834848</v>
      </c>
      <c r="F51" s="487">
        <f>(F43-F46)</f>
        <v>-2332326</v>
      </c>
    </row>
    <row r="52" spans="1:6" ht="24">
      <c r="A52" s="10" t="s">
        <v>41</v>
      </c>
      <c r="B52" s="478" t="s">
        <v>376</v>
      </c>
      <c r="C52" s="479"/>
      <c r="D52" s="494" t="s">
        <v>377</v>
      </c>
      <c r="E52" s="514">
        <f>(E28+E42+E51)</f>
        <v>-492254</v>
      </c>
      <c r="F52" s="487">
        <f>(F28+F42+F51)</f>
        <v>330657</v>
      </c>
    </row>
    <row r="53" spans="1:6" ht="27" customHeight="1">
      <c r="A53" s="10" t="s">
        <v>41</v>
      </c>
      <c r="B53" s="478" t="s">
        <v>378</v>
      </c>
      <c r="C53" s="479"/>
      <c r="D53" s="494" t="s">
        <v>379</v>
      </c>
      <c r="E53" s="514">
        <f>(E16+E52)</f>
        <v>236923</v>
      </c>
      <c r="F53" s="487">
        <f>(F16+F52)</f>
        <v>729217</v>
      </c>
    </row>
    <row r="54" spans="1:6" ht="13.5" thickBot="1">
      <c r="A54" s="10" t="s">
        <v>41</v>
      </c>
      <c r="B54" s="520" t="s">
        <v>380</v>
      </c>
      <c r="C54" s="521"/>
      <c r="D54" s="522" t="s">
        <v>381</v>
      </c>
      <c r="E54" s="523">
        <v>-40</v>
      </c>
      <c r="F54" s="524">
        <v>-17</v>
      </c>
    </row>
    <row r="57" spans="2:6" ht="12.75">
      <c r="B57" s="525"/>
      <c r="C57" s="526"/>
      <c r="D57" s="527"/>
      <c r="E57" s="289"/>
      <c r="F57" s="525"/>
    </row>
    <row r="58" spans="2:6" ht="12.75">
      <c r="B58" s="175" t="s">
        <v>131</v>
      </c>
      <c r="C58" s="175"/>
      <c r="D58" s="175" t="s">
        <v>132</v>
      </c>
      <c r="E58" s="175"/>
      <c r="F58" s="175"/>
    </row>
    <row r="59" spans="2:6" ht="12.75">
      <c r="B59" s="528" t="s">
        <v>133</v>
      </c>
      <c r="C59" s="528"/>
      <c r="D59" s="528" t="s">
        <v>134</v>
      </c>
      <c r="E59" s="528"/>
      <c r="F59" s="528"/>
    </row>
    <row r="60" spans="2:6" ht="12.75">
      <c r="B60" s="529"/>
      <c r="C60" s="15"/>
      <c r="D60" s="529"/>
      <c r="E60" s="15"/>
      <c r="F60" s="15"/>
    </row>
    <row r="61" spans="2:6" ht="12.75">
      <c r="B61" s="530" t="s">
        <v>135</v>
      </c>
      <c r="C61" s="531"/>
      <c r="D61" s="182"/>
      <c r="E61" s="182"/>
      <c r="F61" s="183"/>
    </row>
    <row r="62" spans="3:6" ht="12.75">
      <c r="C62" s="526"/>
      <c r="D62" s="289"/>
      <c r="E62" s="289"/>
      <c r="F62" s="289"/>
    </row>
    <row r="63" ht="15.75" customHeight="1"/>
    <row r="64" spans="2:4" ht="12.75">
      <c r="B64" s="175"/>
      <c r="C64" s="175"/>
      <c r="D64" s="175"/>
    </row>
    <row r="65" spans="2:4" ht="12.75">
      <c r="B65" s="319"/>
      <c r="C65" s="319"/>
      <c r="D65" s="321"/>
    </row>
    <row r="66" spans="2:4" ht="12.75">
      <c r="B66" s="289"/>
      <c r="C66" s="289"/>
      <c r="D66" s="289"/>
    </row>
    <row r="67" spans="2:4" ht="12.75">
      <c r="B67" s="289"/>
      <c r="C67" s="289"/>
      <c r="D67" s="289"/>
    </row>
  </sheetData>
  <mergeCells count="8">
    <mergeCell ref="C10:D10"/>
    <mergeCell ref="C11:D11"/>
    <mergeCell ref="B59:C59"/>
    <mergeCell ref="D59:F59"/>
    <mergeCell ref="C6:D6"/>
    <mergeCell ref="C7:D7"/>
    <mergeCell ref="C8:D8"/>
    <mergeCell ref="C9:D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69"/>
  <sheetViews>
    <sheetView workbookViewId="0" topLeftCell="B1">
      <selection activeCell="B8" sqref="B8"/>
    </sheetView>
  </sheetViews>
  <sheetFormatPr defaultColWidth="9.140625" defaultRowHeight="12.75"/>
  <cols>
    <col min="1" max="1" width="5.00390625" style="10" hidden="1" customWidth="1"/>
    <col min="2" max="2" width="25.421875" style="0" customWidth="1"/>
    <col min="3" max="3" width="5.8515625" style="0" customWidth="1"/>
    <col min="4" max="4" width="7.28125" style="0" customWidth="1"/>
    <col min="5" max="5" width="17.00390625" style="289" customWidth="1"/>
    <col min="6" max="6" width="16.7109375" style="289" customWidth="1"/>
    <col min="7" max="7" width="16.7109375" style="14" customWidth="1"/>
    <col min="8" max="8" width="14.8515625" style="14" customWidth="1"/>
  </cols>
  <sheetData>
    <row r="3" spans="1:8" ht="12.75">
      <c r="A3" s="10" t="s">
        <v>31</v>
      </c>
      <c r="B3" s="532"/>
      <c r="C3" s="532"/>
      <c r="D3" s="533"/>
      <c r="E3" s="534"/>
      <c r="F3" s="534"/>
      <c r="G3" s="534"/>
      <c r="H3" s="289" t="s">
        <v>31</v>
      </c>
    </row>
    <row r="4" spans="2:8" ht="12.75">
      <c r="B4" s="532"/>
      <c r="C4" s="532"/>
      <c r="D4" s="533"/>
      <c r="E4" s="534"/>
      <c r="F4" s="534"/>
      <c r="G4" s="534"/>
      <c r="H4" s="289"/>
    </row>
    <row r="5" spans="2:8" ht="12.75">
      <c r="B5" s="532"/>
      <c r="C5" s="532"/>
      <c r="D5" s="533"/>
      <c r="E5" s="534"/>
      <c r="F5" s="534"/>
      <c r="G5" s="534"/>
      <c r="H5" s="289"/>
    </row>
    <row r="6" spans="1:8" ht="12.75">
      <c r="A6" s="535"/>
      <c r="B6" s="188"/>
      <c r="C6" s="188"/>
      <c r="D6" s="189"/>
      <c r="E6" s="186"/>
      <c r="F6" s="16"/>
      <c r="G6" s="45"/>
      <c r="H6" s="536"/>
    </row>
    <row r="7" spans="2:8" ht="16.5" thickBot="1">
      <c r="B7" s="191"/>
      <c r="C7" s="191"/>
      <c r="D7" s="192" t="s">
        <v>382</v>
      </c>
      <c r="E7" s="193"/>
      <c r="F7"/>
      <c r="G7" s="5"/>
      <c r="H7" s="19" t="s">
        <v>1</v>
      </c>
    </row>
    <row r="8" spans="1:8" ht="12.75">
      <c r="A8" s="174"/>
      <c r="B8" s="20"/>
      <c r="C8" s="20"/>
      <c r="D8" s="20"/>
      <c r="E8" s="5"/>
      <c r="F8"/>
      <c r="G8" s="5" t="s">
        <v>383</v>
      </c>
      <c r="H8" s="22" t="s">
        <v>384</v>
      </c>
    </row>
    <row r="9" spans="1:8" ht="12.75">
      <c r="A9" s="537"/>
      <c r="B9" s="23" t="s">
        <v>4</v>
      </c>
      <c r="C9" s="538" t="s">
        <v>5</v>
      </c>
      <c r="D9" s="538"/>
      <c r="E9" s="538"/>
      <c r="F9" s="539"/>
      <c r="G9" s="27" t="s">
        <v>6</v>
      </c>
      <c r="H9" s="28" t="s">
        <v>7</v>
      </c>
    </row>
    <row r="10" spans="1:8" ht="24" customHeight="1">
      <c r="A10" s="535"/>
      <c r="B10" s="29" t="s">
        <v>8</v>
      </c>
      <c r="C10" s="540" t="s">
        <v>385</v>
      </c>
      <c r="D10" s="540"/>
      <c r="E10" s="540"/>
      <c r="F10" s="540"/>
      <c r="G10" s="27" t="s">
        <v>10</v>
      </c>
      <c r="H10" s="31" t="s">
        <v>11</v>
      </c>
    </row>
    <row r="11" spans="1:8" ht="30" customHeight="1">
      <c r="A11" s="541"/>
      <c r="B11" s="33" t="s">
        <v>12</v>
      </c>
      <c r="C11" s="197" t="str">
        <f>'[5]TITUL'!C7</f>
        <v>2308025192</v>
      </c>
      <c r="D11" s="197"/>
      <c r="E11" s="197"/>
      <c r="F11" s="197"/>
      <c r="G11" s="5" t="s">
        <v>13</v>
      </c>
      <c r="H11" s="35" t="s">
        <v>14</v>
      </c>
    </row>
    <row r="12" spans="1:8" ht="19.5" customHeight="1">
      <c r="A12" s="174"/>
      <c r="B12" s="36" t="s">
        <v>15</v>
      </c>
      <c r="C12" s="38" t="s">
        <v>386</v>
      </c>
      <c r="D12" s="38"/>
      <c r="E12" s="38"/>
      <c r="F12" s="38"/>
      <c r="G12" s="5" t="s">
        <v>17</v>
      </c>
      <c r="H12" s="35" t="s">
        <v>18</v>
      </c>
    </row>
    <row r="13" spans="1:8" ht="31.5" customHeight="1">
      <c r="A13" s="174"/>
      <c r="B13" s="328" t="s">
        <v>387</v>
      </c>
      <c r="C13" s="328"/>
      <c r="D13" s="328"/>
      <c r="E13" s="542" t="s">
        <v>20</v>
      </c>
      <c r="F13" s="542"/>
      <c r="G13" s="5" t="s">
        <v>21</v>
      </c>
      <c r="H13" s="31" t="s">
        <v>22</v>
      </c>
    </row>
    <row r="14" spans="1:8" ht="18.75" customHeight="1" thickBot="1">
      <c r="A14" s="174"/>
      <c r="B14" s="36" t="s">
        <v>23</v>
      </c>
      <c r="C14" s="198"/>
      <c r="D14" s="39" t="s">
        <v>24</v>
      </c>
      <c r="E14" s="39"/>
      <c r="F14" s="543"/>
      <c r="G14" s="41" t="s">
        <v>25</v>
      </c>
      <c r="H14" s="42" t="s">
        <v>26</v>
      </c>
    </row>
    <row r="15" spans="1:8" ht="18.75" customHeight="1">
      <c r="A15" s="174"/>
      <c r="B15" s="198"/>
      <c r="C15" s="198"/>
      <c r="D15" s="199"/>
      <c r="E15" s="199"/>
      <c r="F15" s="543"/>
      <c r="G15" s="40"/>
      <c r="H15" s="200"/>
    </row>
    <row r="16" spans="1:8" ht="18.75" customHeight="1">
      <c r="A16" s="174"/>
      <c r="B16" s="198"/>
      <c r="C16" s="198"/>
      <c r="D16" s="199"/>
      <c r="E16" s="199"/>
      <c r="F16" s="543"/>
      <c r="G16" s="40"/>
      <c r="H16" s="200"/>
    </row>
    <row r="17" spans="1:8" ht="18.75" customHeight="1">
      <c r="A17" s="174"/>
      <c r="B17" s="198"/>
      <c r="C17" s="198"/>
      <c r="D17" s="199"/>
      <c r="E17" s="199"/>
      <c r="F17" s="543"/>
      <c r="G17" s="40"/>
      <c r="H17" s="200"/>
    </row>
    <row r="18" spans="2:8" ht="12.75">
      <c r="B18" s="10"/>
      <c r="C18" s="10"/>
      <c r="D18" s="10"/>
      <c r="E18" s="45"/>
      <c r="F18" s="45"/>
      <c r="G18" s="544"/>
      <c r="H18" s="544"/>
    </row>
    <row r="19" spans="2:8" ht="15.75">
      <c r="B19" s="545"/>
      <c r="C19" s="546" t="s">
        <v>388</v>
      </c>
      <c r="D19" s="547"/>
      <c r="E19" s="548"/>
      <c r="F19" s="548"/>
      <c r="G19" s="544"/>
      <c r="H19" s="544"/>
    </row>
    <row r="20" spans="2:8" ht="16.5" thickBot="1">
      <c r="B20" s="545"/>
      <c r="C20" s="549"/>
      <c r="D20" s="547"/>
      <c r="E20" s="548"/>
      <c r="F20" s="548"/>
      <c r="G20" s="544"/>
      <c r="H20" s="544"/>
    </row>
    <row r="21" spans="1:8" ht="54.75" customHeight="1">
      <c r="A21" s="550"/>
      <c r="B21" s="551" t="s">
        <v>389</v>
      </c>
      <c r="C21" s="552" t="s">
        <v>34</v>
      </c>
      <c r="D21" s="552" t="s">
        <v>35</v>
      </c>
      <c r="E21" s="552" t="s">
        <v>282</v>
      </c>
      <c r="F21" s="553" t="s">
        <v>390</v>
      </c>
      <c r="G21" s="553" t="s">
        <v>391</v>
      </c>
      <c r="H21" s="554" t="s">
        <v>285</v>
      </c>
    </row>
    <row r="22" spans="1:8" ht="13.5" thickBot="1">
      <c r="A22" s="550" t="s">
        <v>192</v>
      </c>
      <c r="B22" s="555">
        <v>1</v>
      </c>
      <c r="C22" s="401" t="s">
        <v>39</v>
      </c>
      <c r="D22" s="401">
        <v>2</v>
      </c>
      <c r="E22" s="556">
        <v>3</v>
      </c>
      <c r="F22" s="556">
        <v>4</v>
      </c>
      <c r="G22" s="556">
        <v>5</v>
      </c>
      <c r="H22" s="557">
        <v>6</v>
      </c>
    </row>
    <row r="23" spans="1:8" ht="83.25" customHeight="1">
      <c r="A23" s="550" t="s">
        <v>41</v>
      </c>
      <c r="B23" s="558" t="s">
        <v>392</v>
      </c>
      <c r="C23" s="559" t="s">
        <v>144</v>
      </c>
      <c r="D23" s="560">
        <v>101</v>
      </c>
      <c r="E23" s="561">
        <f>SUM(E24:E27)</f>
        <v>2188</v>
      </c>
      <c r="F23" s="561">
        <f>SUM(F24:F27)</f>
        <v>0</v>
      </c>
      <c r="G23" s="562">
        <f>SUM(G24:G27)</f>
        <v>377</v>
      </c>
      <c r="H23" s="563">
        <f>SUM(H24:H27)</f>
        <v>1811</v>
      </c>
    </row>
    <row r="24" spans="1:8" ht="68.25" customHeight="1">
      <c r="A24" s="550" t="s">
        <v>41</v>
      </c>
      <c r="B24" s="564" t="s">
        <v>393</v>
      </c>
      <c r="C24" s="565" t="s">
        <v>146</v>
      </c>
      <c r="D24" s="566">
        <v>102</v>
      </c>
      <c r="E24" s="222">
        <v>0</v>
      </c>
      <c r="F24" s="222">
        <v>0</v>
      </c>
      <c r="G24" s="225">
        <v>0</v>
      </c>
      <c r="H24" s="232">
        <f>SUM(E24+F24-G24)</f>
        <v>0</v>
      </c>
    </row>
    <row r="25" spans="1:8" ht="48" customHeight="1">
      <c r="A25" s="550" t="s">
        <v>41</v>
      </c>
      <c r="B25" s="567" t="s">
        <v>394</v>
      </c>
      <c r="C25" s="568" t="s">
        <v>395</v>
      </c>
      <c r="D25" s="566">
        <v>103</v>
      </c>
      <c r="E25" s="222">
        <v>2042</v>
      </c>
      <c r="F25" s="222">
        <v>0</v>
      </c>
      <c r="G25" s="225">
        <v>377</v>
      </c>
      <c r="H25" s="232">
        <f>SUM(E25+F25-G25)</f>
        <v>1665</v>
      </c>
    </row>
    <row r="26" spans="1:8" ht="61.5" customHeight="1">
      <c r="A26" s="550" t="s">
        <v>41</v>
      </c>
      <c r="B26" s="567" t="s">
        <v>396</v>
      </c>
      <c r="C26" s="565" t="s">
        <v>397</v>
      </c>
      <c r="D26" s="569" t="s">
        <v>226</v>
      </c>
      <c r="E26" s="222">
        <v>146</v>
      </c>
      <c r="F26" s="222">
        <v>0</v>
      </c>
      <c r="G26" s="225">
        <v>0</v>
      </c>
      <c r="H26" s="232">
        <f>SUM(E26+F26-G26)</f>
        <v>146</v>
      </c>
    </row>
    <row r="27" spans="1:8" ht="21" customHeight="1">
      <c r="A27" s="550" t="s">
        <v>41</v>
      </c>
      <c r="B27" s="567" t="s">
        <v>249</v>
      </c>
      <c r="C27" s="565" t="s">
        <v>398</v>
      </c>
      <c r="D27" s="569" t="s">
        <v>399</v>
      </c>
      <c r="E27" s="222">
        <v>0</v>
      </c>
      <c r="F27" s="222">
        <v>0</v>
      </c>
      <c r="G27" s="225">
        <v>0</v>
      </c>
      <c r="H27" s="232">
        <f>SUM(E27+F27-G27)</f>
        <v>0</v>
      </c>
    </row>
    <row r="28" spans="1:8" ht="18" customHeight="1">
      <c r="A28" s="550" t="s">
        <v>41</v>
      </c>
      <c r="B28" s="570" t="s">
        <v>400</v>
      </c>
      <c r="C28" s="565" t="s">
        <v>337</v>
      </c>
      <c r="D28" s="569" t="s">
        <v>401</v>
      </c>
      <c r="E28" s="222">
        <v>0</v>
      </c>
      <c r="F28" s="222">
        <v>0</v>
      </c>
      <c r="G28" s="225">
        <v>0</v>
      </c>
      <c r="H28" s="232">
        <f>SUM(E28+F28-G28)</f>
        <v>0</v>
      </c>
    </row>
    <row r="29" spans="1:8" ht="23.25" customHeight="1" thickBot="1">
      <c r="A29" s="550" t="s">
        <v>41</v>
      </c>
      <c r="B29" s="571" t="s">
        <v>217</v>
      </c>
      <c r="C29" s="572"/>
      <c r="D29" s="61" t="s">
        <v>377</v>
      </c>
      <c r="E29" s="573">
        <f>SUM(E23+E28)</f>
        <v>2188</v>
      </c>
      <c r="F29" s="573">
        <f>SUM(F23+F28)</f>
        <v>0</v>
      </c>
      <c r="G29" s="574">
        <f>SUM(G23+G28)</f>
        <v>377</v>
      </c>
      <c r="H29" s="575">
        <f>SUM(H23+H28)</f>
        <v>1811</v>
      </c>
    </row>
    <row r="30" spans="2:8" ht="4.5" customHeight="1" thickBot="1">
      <c r="B30" s="576"/>
      <c r="C30" s="576"/>
      <c r="D30" s="252"/>
      <c r="E30" s="576"/>
      <c r="F30" s="576"/>
      <c r="G30" s="577"/>
      <c r="H30" s="577"/>
    </row>
    <row r="31" spans="1:8" ht="48.75" customHeight="1">
      <c r="A31" s="550"/>
      <c r="B31" s="551" t="s">
        <v>389</v>
      </c>
      <c r="C31" s="552" t="s">
        <v>34</v>
      </c>
      <c r="D31" s="552" t="s">
        <v>35</v>
      </c>
      <c r="E31" s="552" t="s">
        <v>282</v>
      </c>
      <c r="F31" s="554" t="s">
        <v>285</v>
      </c>
      <c r="G31" s="578"/>
      <c r="H31" s="578"/>
    </row>
    <row r="32" spans="1:8" ht="13.5" thickBot="1">
      <c r="A32" s="550" t="s">
        <v>192</v>
      </c>
      <c r="B32" s="579">
        <v>1</v>
      </c>
      <c r="C32" s="580" t="s">
        <v>39</v>
      </c>
      <c r="D32" s="580">
        <v>2</v>
      </c>
      <c r="E32" s="581" t="s">
        <v>402</v>
      </c>
      <c r="F32" s="582" t="s">
        <v>403</v>
      </c>
      <c r="G32" s="583"/>
      <c r="H32" s="583"/>
    </row>
    <row r="33" spans="1:8" ht="42" customHeight="1">
      <c r="A33" s="550" t="s">
        <v>41</v>
      </c>
      <c r="B33" s="584" t="s">
        <v>404</v>
      </c>
      <c r="C33" s="585" t="s">
        <v>153</v>
      </c>
      <c r="D33" s="586">
        <v>120</v>
      </c>
      <c r="E33" s="561">
        <f>SUM(E34:E37)</f>
        <v>1564</v>
      </c>
      <c r="F33" s="563">
        <f>SUM(F34:F37)</f>
        <v>1698</v>
      </c>
      <c r="G33" s="587"/>
      <c r="H33" s="588"/>
    </row>
    <row r="34" spans="1:8" ht="63" customHeight="1">
      <c r="A34" s="550" t="s">
        <v>41</v>
      </c>
      <c r="B34" s="564" t="s">
        <v>405</v>
      </c>
      <c r="C34" s="589"/>
      <c r="D34" s="590" t="s">
        <v>406</v>
      </c>
      <c r="E34" s="591">
        <v>0</v>
      </c>
      <c r="F34" s="592">
        <v>0</v>
      </c>
      <c r="G34" s="587"/>
      <c r="H34" s="588"/>
    </row>
    <row r="35" spans="1:8" ht="39" customHeight="1">
      <c r="A35" s="550" t="s">
        <v>41</v>
      </c>
      <c r="B35" s="593" t="s">
        <v>394</v>
      </c>
      <c r="C35" s="589"/>
      <c r="D35" s="590" t="s">
        <v>407</v>
      </c>
      <c r="E35" s="591">
        <v>1545</v>
      </c>
      <c r="F35" s="592">
        <v>1665</v>
      </c>
      <c r="G35" s="587"/>
      <c r="H35" s="588"/>
    </row>
    <row r="36" spans="1:8" ht="54.75" customHeight="1">
      <c r="A36" s="550" t="s">
        <v>41</v>
      </c>
      <c r="B36" s="593" t="s">
        <v>396</v>
      </c>
      <c r="C36" s="589"/>
      <c r="D36" s="590" t="s">
        <v>408</v>
      </c>
      <c r="E36" s="591">
        <v>19</v>
      </c>
      <c r="F36" s="592">
        <v>33</v>
      </c>
      <c r="G36" s="587"/>
      <c r="H36" s="588"/>
    </row>
    <row r="37" spans="1:8" ht="16.5" customHeight="1" thickBot="1">
      <c r="A37" s="550" t="s">
        <v>41</v>
      </c>
      <c r="B37" s="594" t="s">
        <v>249</v>
      </c>
      <c r="C37" s="595"/>
      <c r="D37" s="272" t="s">
        <v>409</v>
      </c>
      <c r="E37" s="260">
        <v>0</v>
      </c>
      <c r="F37" s="261">
        <v>0</v>
      </c>
      <c r="G37" s="596"/>
      <c r="H37" s="596"/>
    </row>
    <row r="38" spans="1:8" ht="16.5" customHeight="1" thickBot="1">
      <c r="A38" s="550"/>
      <c r="B38" s="597"/>
      <c r="C38" s="598" t="s">
        <v>410</v>
      </c>
      <c r="D38" s="262"/>
      <c r="E38" s="262"/>
      <c r="F38" s="599"/>
      <c r="G38" s="600"/>
      <c r="H38" s="600"/>
    </row>
    <row r="39" spans="1:8" ht="50.25" customHeight="1">
      <c r="A39" s="550"/>
      <c r="B39" s="601" t="s">
        <v>118</v>
      </c>
      <c r="C39" s="56" t="s">
        <v>34</v>
      </c>
      <c r="D39" s="56" t="s">
        <v>35</v>
      </c>
      <c r="E39" s="55" t="s">
        <v>282</v>
      </c>
      <c r="F39" s="55" t="s">
        <v>411</v>
      </c>
      <c r="G39" s="55" t="s">
        <v>412</v>
      </c>
      <c r="H39" s="57" t="s">
        <v>285</v>
      </c>
    </row>
    <row r="40" spans="1:8" ht="16.5" customHeight="1" thickBot="1">
      <c r="A40" s="550" t="s">
        <v>192</v>
      </c>
      <c r="B40" s="555">
        <v>1</v>
      </c>
      <c r="C40" s="401" t="s">
        <v>39</v>
      </c>
      <c r="D40" s="401">
        <v>2</v>
      </c>
      <c r="E40" s="556">
        <v>3</v>
      </c>
      <c r="F40" s="556">
        <v>4</v>
      </c>
      <c r="G40" s="556">
        <v>5</v>
      </c>
      <c r="H40" s="557">
        <v>6</v>
      </c>
    </row>
    <row r="41" spans="1:8" ht="21.75" customHeight="1">
      <c r="A41" s="550" t="s">
        <v>41</v>
      </c>
      <c r="B41" s="558" t="s">
        <v>413</v>
      </c>
      <c r="C41" s="602"/>
      <c r="D41" s="603" t="s">
        <v>229</v>
      </c>
      <c r="E41" s="215">
        <f>5183300-4619</f>
        <v>5178681</v>
      </c>
      <c r="F41" s="215">
        <v>55053</v>
      </c>
      <c r="G41" s="604">
        <v>13155</v>
      </c>
      <c r="H41" s="563">
        <f>SUM(E41+F41-G41)</f>
        <v>5220579</v>
      </c>
    </row>
    <row r="42" spans="1:8" ht="26.25" customHeight="1">
      <c r="A42" s="550" t="s">
        <v>41</v>
      </c>
      <c r="B42" s="605" t="s">
        <v>414</v>
      </c>
      <c r="C42" s="606"/>
      <c r="D42" s="590" t="s">
        <v>231</v>
      </c>
      <c r="E42" s="222">
        <f>16805903+23005</f>
        <v>16828908</v>
      </c>
      <c r="F42" s="222">
        <v>989493</v>
      </c>
      <c r="G42" s="225">
        <v>56662</v>
      </c>
      <c r="H42" s="232">
        <f aca="true" t="shared" si="0" ref="H42:H48">SUM(E42+F42-G42)</f>
        <v>17761739</v>
      </c>
    </row>
    <row r="43" spans="1:8" ht="12.75">
      <c r="A43" s="550" t="s">
        <v>41</v>
      </c>
      <c r="B43" s="605" t="s">
        <v>415</v>
      </c>
      <c r="C43" s="607"/>
      <c r="D43" s="590" t="s">
        <v>233</v>
      </c>
      <c r="E43" s="222">
        <f>20784266-73606</f>
        <v>20710660</v>
      </c>
      <c r="F43" s="222">
        <v>1705569</v>
      </c>
      <c r="G43" s="225">
        <v>332740</v>
      </c>
      <c r="H43" s="232">
        <f t="shared" si="0"/>
        <v>22083489</v>
      </c>
    </row>
    <row r="44" spans="1:8" ht="14.25" customHeight="1">
      <c r="A44" s="550" t="s">
        <v>41</v>
      </c>
      <c r="B44" s="605" t="s">
        <v>416</v>
      </c>
      <c r="C44" s="606"/>
      <c r="D44" s="590" t="s">
        <v>235</v>
      </c>
      <c r="E44" s="222">
        <f>475556+2251</f>
        <v>477807</v>
      </c>
      <c r="F44" s="222">
        <v>272</v>
      </c>
      <c r="G44" s="225">
        <v>9169</v>
      </c>
      <c r="H44" s="232">
        <f t="shared" si="0"/>
        <v>468910</v>
      </c>
    </row>
    <row r="45" spans="1:8" ht="26.25" customHeight="1">
      <c r="A45" s="10" t="s">
        <v>41</v>
      </c>
      <c r="B45" s="567" t="s">
        <v>417</v>
      </c>
      <c r="C45" s="606"/>
      <c r="D45" s="590" t="s">
        <v>237</v>
      </c>
      <c r="E45" s="222">
        <f>1109734+58968</f>
        <v>1168702</v>
      </c>
      <c r="F45" s="222">
        <v>192486</v>
      </c>
      <c r="G45" s="225">
        <v>8719</v>
      </c>
      <c r="H45" s="232">
        <f t="shared" si="0"/>
        <v>1352469</v>
      </c>
    </row>
    <row r="46" spans="1:8" ht="17.25" customHeight="1">
      <c r="A46" s="10" t="s">
        <v>41</v>
      </c>
      <c r="B46" s="567" t="s">
        <v>418</v>
      </c>
      <c r="C46" s="606"/>
      <c r="D46" s="590" t="s">
        <v>239</v>
      </c>
      <c r="E46" s="222">
        <f>31739+371</f>
        <v>32110</v>
      </c>
      <c r="F46" s="222">
        <v>246</v>
      </c>
      <c r="G46" s="225">
        <v>1953</v>
      </c>
      <c r="H46" s="232">
        <f t="shared" si="0"/>
        <v>30403</v>
      </c>
    </row>
    <row r="47" spans="1:8" ht="42.75" customHeight="1">
      <c r="A47" s="10" t="s">
        <v>41</v>
      </c>
      <c r="B47" s="567" t="s">
        <v>419</v>
      </c>
      <c r="C47" s="606"/>
      <c r="D47" s="590" t="s">
        <v>241</v>
      </c>
      <c r="E47" s="222">
        <f>3400+3</f>
        <v>3403</v>
      </c>
      <c r="F47" s="222">
        <v>72</v>
      </c>
      <c r="G47" s="225">
        <v>0</v>
      </c>
      <c r="H47" s="232">
        <f t="shared" si="0"/>
        <v>3475</v>
      </c>
    </row>
    <row r="48" spans="1:8" ht="29.25" customHeight="1">
      <c r="A48" s="10" t="s">
        <v>41</v>
      </c>
      <c r="B48" s="605" t="s">
        <v>420</v>
      </c>
      <c r="C48" s="606"/>
      <c r="D48" s="590" t="s">
        <v>242</v>
      </c>
      <c r="E48" s="222">
        <f>881419-6373</f>
        <v>875046</v>
      </c>
      <c r="F48" s="222">
        <v>47446</v>
      </c>
      <c r="G48" s="225">
        <v>9024</v>
      </c>
      <c r="H48" s="232">
        <f t="shared" si="0"/>
        <v>913468</v>
      </c>
    </row>
    <row r="49" spans="1:8" ht="21" customHeight="1" thickBot="1">
      <c r="A49" s="10" t="s">
        <v>41</v>
      </c>
      <c r="B49" s="119" t="s">
        <v>217</v>
      </c>
      <c r="C49" s="608"/>
      <c r="D49" s="609" t="s">
        <v>244</v>
      </c>
      <c r="E49" s="573">
        <f>SUM(E41:E48)</f>
        <v>45275317</v>
      </c>
      <c r="F49" s="573">
        <f>SUM(F41:F48)</f>
        <v>2990637</v>
      </c>
      <c r="G49" s="574">
        <f>SUM(G41:G48)</f>
        <v>431422</v>
      </c>
      <c r="H49" s="575">
        <f>SUM(H41:H48)</f>
        <v>47834532</v>
      </c>
    </row>
    <row r="50" spans="2:8" ht="18" customHeight="1" thickBot="1">
      <c r="B50" s="610"/>
      <c r="C50" s="611"/>
      <c r="D50" s="612"/>
      <c r="E50" s="613"/>
      <c r="F50" s="613"/>
      <c r="G50" s="613"/>
      <c r="H50" s="613"/>
    </row>
    <row r="51" spans="2:8" ht="53.25" customHeight="1">
      <c r="B51" s="551" t="s">
        <v>389</v>
      </c>
      <c r="C51" s="552" t="s">
        <v>34</v>
      </c>
      <c r="D51" s="552" t="s">
        <v>35</v>
      </c>
      <c r="E51" s="552" t="s">
        <v>282</v>
      </c>
      <c r="F51" s="554" t="s">
        <v>285</v>
      </c>
      <c r="G51" s="596"/>
      <c r="H51" s="596"/>
    </row>
    <row r="52" spans="1:8" ht="14.25" customHeight="1" thickBot="1">
      <c r="A52" s="10" t="s">
        <v>192</v>
      </c>
      <c r="B52" s="614">
        <v>1</v>
      </c>
      <c r="C52" s="615" t="s">
        <v>39</v>
      </c>
      <c r="D52" s="615">
        <v>2</v>
      </c>
      <c r="E52" s="616" t="s">
        <v>402</v>
      </c>
      <c r="F52" s="617" t="s">
        <v>403</v>
      </c>
      <c r="G52" s="596"/>
      <c r="H52" s="596"/>
    </row>
    <row r="53" spans="1:8" ht="28.5" customHeight="1">
      <c r="A53" s="10" t="s">
        <v>41</v>
      </c>
      <c r="B53" s="584" t="s">
        <v>421</v>
      </c>
      <c r="C53" s="585">
        <v>140</v>
      </c>
      <c r="D53" s="586">
        <v>220</v>
      </c>
      <c r="E53" s="561">
        <f>SUM(E54:E59)</f>
        <v>12457021</v>
      </c>
      <c r="F53" s="563">
        <f>SUM(F54:F59)</f>
        <v>14812151</v>
      </c>
      <c r="G53" s="596"/>
      <c r="H53" s="596"/>
    </row>
    <row r="54" spans="1:8" ht="25.5" customHeight="1">
      <c r="A54" s="10" t="s">
        <v>41</v>
      </c>
      <c r="B54" s="618" t="s">
        <v>422</v>
      </c>
      <c r="C54" s="589"/>
      <c r="D54" s="590" t="s">
        <v>254</v>
      </c>
      <c r="E54" s="222">
        <f>1329891+25-2731</f>
        <v>1327185</v>
      </c>
      <c r="F54" s="223">
        <f>1400377+25-2731</f>
        <v>1397671</v>
      </c>
      <c r="G54" s="587"/>
      <c r="H54" s="588"/>
    </row>
    <row r="55" spans="1:8" ht="25.5" customHeight="1">
      <c r="A55" s="10" t="s">
        <v>41</v>
      </c>
      <c r="B55" s="605" t="s">
        <v>414</v>
      </c>
      <c r="C55" s="589"/>
      <c r="D55" s="590" t="s">
        <v>256</v>
      </c>
      <c r="E55" s="222">
        <f>4118977+5163</f>
        <v>4124140</v>
      </c>
      <c r="F55" s="223">
        <f>4841491+5163</f>
        <v>4846654</v>
      </c>
      <c r="G55" s="578"/>
      <c r="H55" s="578"/>
    </row>
    <row r="56" spans="1:11" ht="12.75">
      <c r="A56" s="10" t="s">
        <v>41</v>
      </c>
      <c r="B56" s="605" t="s">
        <v>415</v>
      </c>
      <c r="C56" s="589"/>
      <c r="D56" s="590" t="s">
        <v>257</v>
      </c>
      <c r="E56" s="222">
        <f>5946794-34325</f>
        <v>5912469</v>
      </c>
      <c r="F56" s="223">
        <f>7213828-34325</f>
        <v>7179503</v>
      </c>
      <c r="G56" s="583"/>
      <c r="H56" s="583"/>
      <c r="I56" s="5"/>
      <c r="J56" s="5"/>
      <c r="K56" s="5"/>
    </row>
    <row r="57" spans="1:8" ht="12.75">
      <c r="A57" s="10" t="s">
        <v>41</v>
      </c>
      <c r="B57" s="605" t="s">
        <v>416</v>
      </c>
      <c r="C57" s="589"/>
      <c r="D57" s="590" t="s">
        <v>258</v>
      </c>
      <c r="E57" s="222">
        <f>264038+1887</f>
        <v>265925</v>
      </c>
      <c r="F57" s="223">
        <f>302981+1887</f>
        <v>304868</v>
      </c>
      <c r="G57" s="587"/>
      <c r="H57" s="588"/>
    </row>
    <row r="58" spans="1:8" ht="25.5">
      <c r="A58" s="10" t="s">
        <v>41</v>
      </c>
      <c r="B58" s="567" t="s">
        <v>417</v>
      </c>
      <c r="C58" s="619"/>
      <c r="D58" s="590" t="s">
        <v>423</v>
      </c>
      <c r="E58" s="222">
        <f>472432+34937</f>
        <v>507369</v>
      </c>
      <c r="F58" s="223">
        <f>665779+34937</f>
        <v>700716</v>
      </c>
      <c r="G58" s="587"/>
      <c r="H58" s="588"/>
    </row>
    <row r="59" spans="1:8" ht="27" customHeight="1" thickBot="1">
      <c r="A59" s="10" t="s">
        <v>41</v>
      </c>
      <c r="B59" s="605" t="s">
        <v>420</v>
      </c>
      <c r="C59" s="620"/>
      <c r="D59" s="272" t="s">
        <v>424</v>
      </c>
      <c r="E59" s="260">
        <f>324889-4956</f>
        <v>319933</v>
      </c>
      <c r="F59" s="261">
        <f>387695-4956</f>
        <v>382739</v>
      </c>
      <c r="G59" s="587"/>
      <c r="H59" s="588"/>
    </row>
    <row r="60" spans="2:8" ht="53.25" customHeight="1">
      <c r="B60" s="551" t="s">
        <v>389</v>
      </c>
      <c r="C60" s="552" t="s">
        <v>34</v>
      </c>
      <c r="D60" s="552" t="s">
        <v>35</v>
      </c>
      <c r="E60" s="552" t="s">
        <v>282</v>
      </c>
      <c r="F60" s="554" t="s">
        <v>285</v>
      </c>
      <c r="G60" s="596"/>
      <c r="H60" s="596"/>
    </row>
    <row r="61" spans="1:8" ht="14.25" customHeight="1" thickBot="1">
      <c r="A61" s="10" t="s">
        <v>192</v>
      </c>
      <c r="B61" s="614">
        <v>1</v>
      </c>
      <c r="C61" s="615" t="s">
        <v>39</v>
      </c>
      <c r="D61" s="615">
        <v>2</v>
      </c>
      <c r="E61" s="616" t="s">
        <v>402</v>
      </c>
      <c r="F61" s="617" t="s">
        <v>403</v>
      </c>
      <c r="G61" s="596"/>
      <c r="H61" s="596"/>
    </row>
    <row r="62" spans="1:8" ht="37.5" customHeight="1">
      <c r="A62" s="10" t="s">
        <v>41</v>
      </c>
      <c r="B62" s="621" t="s">
        <v>425</v>
      </c>
      <c r="C62" s="622"/>
      <c r="D62" s="623" t="s">
        <v>426</v>
      </c>
      <c r="E62" s="561">
        <f>SUM(E63:E67)</f>
        <v>588310</v>
      </c>
      <c r="F62" s="563">
        <f>SUM(F63:F67)</f>
        <v>641253</v>
      </c>
      <c r="G62" s="596"/>
      <c r="H62" s="596"/>
    </row>
    <row r="63" spans="1:8" ht="24.75" customHeight="1">
      <c r="A63" s="10" t="s">
        <v>41</v>
      </c>
      <c r="B63" s="618" t="s">
        <v>422</v>
      </c>
      <c r="C63" s="624"/>
      <c r="D63" s="590" t="s">
        <v>427</v>
      </c>
      <c r="E63" s="222">
        <v>548290</v>
      </c>
      <c r="F63" s="223">
        <v>572352</v>
      </c>
      <c r="G63" s="596"/>
      <c r="H63" s="596"/>
    </row>
    <row r="64" spans="1:8" ht="27" customHeight="1">
      <c r="A64" s="10" t="s">
        <v>41</v>
      </c>
      <c r="B64" s="605" t="s">
        <v>414</v>
      </c>
      <c r="C64" s="624"/>
      <c r="D64" s="625">
        <v>232</v>
      </c>
      <c r="E64" s="222">
        <v>11148</v>
      </c>
      <c r="F64" s="223">
        <v>10310</v>
      </c>
      <c r="G64" s="587"/>
      <c r="H64" s="588"/>
    </row>
    <row r="65" spans="1:8" ht="15" customHeight="1">
      <c r="A65" s="10" t="s">
        <v>41</v>
      </c>
      <c r="B65" s="605" t="s">
        <v>415</v>
      </c>
      <c r="C65" s="626"/>
      <c r="D65" s="625">
        <v>233</v>
      </c>
      <c r="E65" s="222">
        <v>13063</v>
      </c>
      <c r="F65" s="223">
        <v>14077</v>
      </c>
      <c r="G65" s="587"/>
      <c r="H65" s="588"/>
    </row>
    <row r="66" spans="1:8" ht="14.25" customHeight="1">
      <c r="A66" s="10" t="s">
        <v>41</v>
      </c>
      <c r="B66" s="605" t="s">
        <v>416</v>
      </c>
      <c r="C66" s="619"/>
      <c r="D66" s="625">
        <v>234</v>
      </c>
      <c r="E66" s="222">
        <v>4729</v>
      </c>
      <c r="F66" s="223">
        <v>4799</v>
      </c>
      <c r="G66" s="587"/>
      <c r="H66" s="588"/>
    </row>
    <row r="67" spans="1:8" ht="24.75" customHeight="1">
      <c r="A67" s="10" t="s">
        <v>41</v>
      </c>
      <c r="B67" s="605" t="s">
        <v>428</v>
      </c>
      <c r="C67" s="619"/>
      <c r="D67" s="625">
        <v>235</v>
      </c>
      <c r="E67" s="222">
        <v>11080</v>
      </c>
      <c r="F67" s="223">
        <v>39715</v>
      </c>
      <c r="G67" s="587"/>
      <c r="H67" s="588"/>
    </row>
    <row r="68" spans="1:8" ht="40.5" customHeight="1" thickBot="1">
      <c r="A68" s="10" t="s">
        <v>41</v>
      </c>
      <c r="B68" s="116" t="s">
        <v>429</v>
      </c>
      <c r="C68" s="627"/>
      <c r="D68" s="19">
        <v>240</v>
      </c>
      <c r="E68" s="260">
        <v>0</v>
      </c>
      <c r="F68" s="261">
        <v>0</v>
      </c>
      <c r="G68" s="587"/>
      <c r="H68" s="588"/>
    </row>
    <row r="69" spans="2:8" ht="6" customHeight="1" thickBot="1">
      <c r="B69" s="48"/>
      <c r="C69" s="48"/>
      <c r="D69" s="265"/>
      <c r="E69" s="287"/>
      <c r="F69" s="287"/>
      <c r="G69" s="600"/>
      <c r="H69" s="600"/>
    </row>
    <row r="70" spans="2:8" ht="52.5" customHeight="1">
      <c r="B70" s="551" t="s">
        <v>430</v>
      </c>
      <c r="C70" s="552" t="s">
        <v>34</v>
      </c>
      <c r="D70" s="552" t="s">
        <v>35</v>
      </c>
      <c r="E70" s="552" t="s">
        <v>282</v>
      </c>
      <c r="F70" s="554" t="s">
        <v>285</v>
      </c>
      <c r="G70" s="578"/>
      <c r="H70" s="578"/>
    </row>
    <row r="71" spans="1:8" ht="13.5" customHeight="1" thickBot="1">
      <c r="A71" s="10" t="s">
        <v>192</v>
      </c>
      <c r="B71" s="579">
        <v>1</v>
      </c>
      <c r="C71" s="580" t="s">
        <v>39</v>
      </c>
      <c r="D71" s="580">
        <v>2</v>
      </c>
      <c r="E71" s="581" t="s">
        <v>402</v>
      </c>
      <c r="F71" s="582" t="s">
        <v>403</v>
      </c>
      <c r="G71" s="583"/>
      <c r="H71" s="583"/>
    </row>
    <row r="72" spans="1:8" ht="38.25" customHeight="1">
      <c r="A72" s="10" t="s">
        <v>41</v>
      </c>
      <c r="B72" s="628" t="s">
        <v>431</v>
      </c>
      <c r="C72" s="629"/>
      <c r="D72" s="623" t="s">
        <v>432</v>
      </c>
      <c r="E72" s="561">
        <f>SUM(E73:E74)</f>
        <v>0</v>
      </c>
      <c r="F72" s="630" t="s">
        <v>89</v>
      </c>
      <c r="G72" s="587"/>
      <c r="H72" s="588"/>
    </row>
    <row r="73" spans="1:8" ht="37.5" customHeight="1">
      <c r="A73" s="10" t="s">
        <v>41</v>
      </c>
      <c r="B73" s="631" t="s">
        <v>433</v>
      </c>
      <c r="C73" s="607">
        <v>171</v>
      </c>
      <c r="D73" s="590" t="s">
        <v>434</v>
      </c>
      <c r="E73" s="222">
        <v>0</v>
      </c>
      <c r="F73" s="632" t="s">
        <v>89</v>
      </c>
      <c r="G73" s="587"/>
      <c r="H73" s="588"/>
    </row>
    <row r="74" spans="1:8" s="48" customFormat="1" ht="12.75">
      <c r="A74" s="10" t="s">
        <v>41</v>
      </c>
      <c r="B74" s="631" t="s">
        <v>435</v>
      </c>
      <c r="C74" s="607">
        <v>172</v>
      </c>
      <c r="D74" s="590" t="s">
        <v>436</v>
      </c>
      <c r="E74" s="222">
        <v>0</v>
      </c>
      <c r="F74" s="632" t="s">
        <v>89</v>
      </c>
      <c r="G74" s="587"/>
      <c r="H74" s="588"/>
    </row>
    <row r="75" spans="1:8" ht="38.25" customHeight="1">
      <c r="A75" s="10" t="s">
        <v>41</v>
      </c>
      <c r="B75" s="633" t="s">
        <v>437</v>
      </c>
      <c r="C75" s="607"/>
      <c r="D75" s="634" t="s">
        <v>438</v>
      </c>
      <c r="E75" s="231">
        <f>SUM(E76:E80)</f>
        <v>744512</v>
      </c>
      <c r="F75" s="232">
        <f>SUM(F76:F80)</f>
        <v>772520</v>
      </c>
      <c r="G75" s="587"/>
      <c r="H75" s="588"/>
    </row>
    <row r="76" spans="1:8" ht="25.5" customHeight="1">
      <c r="A76" s="10" t="s">
        <v>41</v>
      </c>
      <c r="B76" s="618" t="s">
        <v>422</v>
      </c>
      <c r="C76" s="635"/>
      <c r="D76" s="590" t="s">
        <v>439</v>
      </c>
      <c r="E76" s="222">
        <v>492294</v>
      </c>
      <c r="F76" s="223">
        <v>475715</v>
      </c>
      <c r="G76" s="587"/>
      <c r="H76" s="588"/>
    </row>
    <row r="77" spans="1:8" ht="25.5" customHeight="1">
      <c r="A77" s="10" t="s">
        <v>41</v>
      </c>
      <c r="B77" s="605" t="s">
        <v>414</v>
      </c>
      <c r="C77" s="635"/>
      <c r="D77" s="590" t="s">
        <v>440</v>
      </c>
      <c r="E77" s="222">
        <v>104281</v>
      </c>
      <c r="F77" s="223">
        <v>197446</v>
      </c>
      <c r="G77" s="636"/>
      <c r="H77" s="636"/>
    </row>
    <row r="78" spans="1:8" ht="15.75" customHeight="1">
      <c r="A78" s="10" t="s">
        <v>41</v>
      </c>
      <c r="B78" s="605" t="s">
        <v>415</v>
      </c>
      <c r="C78" s="607"/>
      <c r="D78" s="637">
        <v>263</v>
      </c>
      <c r="E78" s="638">
        <v>9812</v>
      </c>
      <c r="F78" s="639">
        <v>43898</v>
      </c>
      <c r="G78" s="600"/>
      <c r="H78" s="600"/>
    </row>
    <row r="79" spans="1:8" ht="14.25" customHeight="1">
      <c r="A79" s="10" t="s">
        <v>41</v>
      </c>
      <c r="B79" s="605" t="s">
        <v>416</v>
      </c>
      <c r="C79" s="606"/>
      <c r="D79" s="637">
        <v>264</v>
      </c>
      <c r="E79" s="222">
        <v>9788</v>
      </c>
      <c r="F79" s="223">
        <v>12690</v>
      </c>
      <c r="G79" s="640"/>
      <c r="H79" s="600"/>
    </row>
    <row r="80" spans="1:8" ht="26.25" customHeight="1">
      <c r="A80" s="10" t="s">
        <v>41</v>
      </c>
      <c r="B80" s="605" t="s">
        <v>428</v>
      </c>
      <c r="C80" s="606"/>
      <c r="D80" s="637">
        <v>265</v>
      </c>
      <c r="E80" s="638">
        <v>128337</v>
      </c>
      <c r="F80" s="639">
        <v>42771</v>
      </c>
      <c r="G80" s="600"/>
      <c r="H80" s="600"/>
    </row>
    <row r="81" spans="1:8" ht="64.5" customHeight="1" thickBot="1">
      <c r="A81" s="10" t="s">
        <v>41</v>
      </c>
      <c r="B81" s="641" t="s">
        <v>441</v>
      </c>
      <c r="C81" s="642"/>
      <c r="D81" s="643">
        <v>270</v>
      </c>
      <c r="E81" s="260">
        <v>4415934</v>
      </c>
      <c r="F81" s="261">
        <v>3251517</v>
      </c>
      <c r="G81" s="600"/>
      <c r="H81" s="600"/>
    </row>
    <row r="82" spans="2:8" ht="15.75" customHeight="1" thickBot="1">
      <c r="B82" s="644"/>
      <c r="C82" s="645" t="s">
        <v>442</v>
      </c>
      <c r="D82" s="262"/>
      <c r="E82" s="262"/>
      <c r="F82" s="599"/>
      <c r="G82" s="600"/>
      <c r="H82" s="600"/>
    </row>
    <row r="83" spans="1:8" ht="53.25" customHeight="1">
      <c r="A83" s="550"/>
      <c r="B83" s="601" t="s">
        <v>118</v>
      </c>
      <c r="C83" s="56" t="s">
        <v>34</v>
      </c>
      <c r="D83" s="56" t="s">
        <v>35</v>
      </c>
      <c r="E83" s="55" t="s">
        <v>282</v>
      </c>
      <c r="F83" s="55" t="s">
        <v>443</v>
      </c>
      <c r="G83" s="55" t="s">
        <v>412</v>
      </c>
      <c r="H83" s="57" t="s">
        <v>285</v>
      </c>
    </row>
    <row r="84" spans="1:8" ht="15.75" customHeight="1" thickBot="1">
      <c r="A84" s="10" t="s">
        <v>192</v>
      </c>
      <c r="B84" s="555">
        <v>1</v>
      </c>
      <c r="C84" s="401" t="s">
        <v>39</v>
      </c>
      <c r="D84" s="401">
        <v>2</v>
      </c>
      <c r="E84" s="556">
        <v>3</v>
      </c>
      <c r="F84" s="556">
        <v>4</v>
      </c>
      <c r="G84" s="556">
        <v>5</v>
      </c>
      <c r="H84" s="557">
        <v>6</v>
      </c>
    </row>
    <row r="85" spans="1:9" ht="12.75">
      <c r="A85" s="10" t="s">
        <v>41</v>
      </c>
      <c r="B85" s="558" t="s">
        <v>444</v>
      </c>
      <c r="C85" s="646"/>
      <c r="D85" s="647">
        <v>301</v>
      </c>
      <c r="E85" s="215">
        <v>0</v>
      </c>
      <c r="F85" s="215">
        <v>0</v>
      </c>
      <c r="G85" s="604">
        <v>0</v>
      </c>
      <c r="H85" s="563">
        <f>SUM(E85+F85-G85)</f>
        <v>0</v>
      </c>
      <c r="I85" s="48"/>
    </row>
    <row r="86" spans="1:9" ht="37.5" customHeight="1">
      <c r="A86" s="10" t="s">
        <v>41</v>
      </c>
      <c r="B86" s="570" t="s">
        <v>445</v>
      </c>
      <c r="C86" s="607"/>
      <c r="D86" s="625">
        <v>302</v>
      </c>
      <c r="E86" s="222">
        <v>0</v>
      </c>
      <c r="F86" s="222">
        <v>0</v>
      </c>
      <c r="G86" s="648">
        <v>0</v>
      </c>
      <c r="H86" s="448">
        <f>SUM(E86+F86-G86)</f>
        <v>0</v>
      </c>
      <c r="I86" s="48"/>
    </row>
    <row r="87" spans="1:9" ht="14.25" customHeight="1">
      <c r="A87" s="10" t="s">
        <v>41</v>
      </c>
      <c r="B87" s="649" t="s">
        <v>249</v>
      </c>
      <c r="C87" s="607"/>
      <c r="D87" s="625">
        <v>303</v>
      </c>
      <c r="E87" s="222">
        <v>0</v>
      </c>
      <c r="F87" s="222">
        <v>0</v>
      </c>
      <c r="G87" s="225">
        <v>0</v>
      </c>
      <c r="H87" s="232">
        <f>SUM(E87+F87-G87)</f>
        <v>0</v>
      </c>
      <c r="I87" s="48"/>
    </row>
    <row r="88" spans="1:9" ht="15" customHeight="1" thickBot="1">
      <c r="A88" s="10" t="s">
        <v>41</v>
      </c>
      <c r="B88" s="571" t="s">
        <v>217</v>
      </c>
      <c r="C88" s="608"/>
      <c r="D88" s="609" t="s">
        <v>446</v>
      </c>
      <c r="E88" s="573">
        <f>SUM(E85:E87)</f>
        <v>0</v>
      </c>
      <c r="F88" s="573">
        <f>SUM(F85:F87)</f>
        <v>0</v>
      </c>
      <c r="G88" s="574">
        <f>SUM(G85:G87)</f>
        <v>0</v>
      </c>
      <c r="H88" s="575">
        <f>SUM(E88+F88-G88)</f>
        <v>0</v>
      </c>
      <c r="I88" s="48"/>
    </row>
    <row r="89" spans="2:9" ht="16.5" customHeight="1" thickBot="1">
      <c r="B89" s="650"/>
      <c r="C89" s="252"/>
      <c r="D89" s="651"/>
      <c r="E89" s="599"/>
      <c r="F89" s="599"/>
      <c r="G89" s="587"/>
      <c r="H89" s="588"/>
      <c r="I89" s="48"/>
    </row>
    <row r="90" spans="2:9" ht="52.5" customHeight="1">
      <c r="B90" s="551" t="s">
        <v>118</v>
      </c>
      <c r="C90" s="552" t="s">
        <v>34</v>
      </c>
      <c r="D90" s="552" t="s">
        <v>35</v>
      </c>
      <c r="E90" s="552" t="s">
        <v>282</v>
      </c>
      <c r="F90" s="554" t="s">
        <v>285</v>
      </c>
      <c r="G90" s="652"/>
      <c r="H90" s="599"/>
      <c r="I90" s="48"/>
    </row>
    <row r="91" spans="1:9" ht="18" customHeight="1" thickBot="1">
      <c r="A91" s="550" t="s">
        <v>192</v>
      </c>
      <c r="B91" s="579">
        <v>1</v>
      </c>
      <c r="C91" s="580" t="s">
        <v>39</v>
      </c>
      <c r="D91" s="580">
        <v>2</v>
      </c>
      <c r="E91" s="581" t="s">
        <v>402</v>
      </c>
      <c r="F91" s="582" t="s">
        <v>403</v>
      </c>
      <c r="G91" s="587"/>
      <c r="H91" s="599"/>
      <c r="I91" s="48"/>
    </row>
    <row r="92" spans="1:9" ht="46.5" customHeight="1" thickBot="1">
      <c r="A92" s="550" t="s">
        <v>41</v>
      </c>
      <c r="B92" s="653" t="s">
        <v>447</v>
      </c>
      <c r="C92" s="654"/>
      <c r="D92" s="655" t="s">
        <v>448</v>
      </c>
      <c r="E92" s="656">
        <v>0</v>
      </c>
      <c r="F92" s="657">
        <v>0</v>
      </c>
      <c r="G92" s="587"/>
      <c r="H92" s="599"/>
      <c r="I92" s="48"/>
    </row>
    <row r="93" spans="1:8" ht="24" customHeight="1" thickBot="1">
      <c r="A93" s="550"/>
      <c r="B93" s="658" t="s">
        <v>449</v>
      </c>
      <c r="C93" s="659"/>
      <c r="D93" s="660"/>
      <c r="E93" s="661"/>
      <c r="F93" s="662"/>
      <c r="G93" s="663"/>
      <c r="H93" s="663"/>
    </row>
    <row r="94" spans="1:8" ht="57" customHeight="1">
      <c r="A94" s="550"/>
      <c r="B94" s="601" t="s">
        <v>450</v>
      </c>
      <c r="C94" s="56" t="s">
        <v>34</v>
      </c>
      <c r="D94" s="56" t="s">
        <v>35</v>
      </c>
      <c r="E94" s="55" t="s">
        <v>282</v>
      </c>
      <c r="F94" s="55" t="s">
        <v>443</v>
      </c>
      <c r="G94" s="55" t="s">
        <v>451</v>
      </c>
      <c r="H94" s="57" t="s">
        <v>285</v>
      </c>
    </row>
    <row r="95" spans="1:8" ht="14.25" customHeight="1" thickBot="1">
      <c r="A95" s="10" t="s">
        <v>192</v>
      </c>
      <c r="B95" s="664">
        <v>1</v>
      </c>
      <c r="C95" s="665" t="s">
        <v>39</v>
      </c>
      <c r="D95" s="665">
        <v>2</v>
      </c>
      <c r="E95" s="666" t="s">
        <v>402</v>
      </c>
      <c r="F95" s="667" t="s">
        <v>403</v>
      </c>
      <c r="G95" s="666" t="s">
        <v>452</v>
      </c>
      <c r="H95" s="668" t="s">
        <v>453</v>
      </c>
    </row>
    <row r="96" spans="1:8" ht="81" customHeight="1" thickBot="1">
      <c r="A96" s="10" t="s">
        <v>41</v>
      </c>
      <c r="B96" s="669" t="s">
        <v>454</v>
      </c>
      <c r="C96" s="670" t="s">
        <v>446</v>
      </c>
      <c r="D96" s="671">
        <v>400</v>
      </c>
      <c r="E96" s="672">
        <v>0</v>
      </c>
      <c r="F96" s="656">
        <v>0</v>
      </c>
      <c r="G96" s="673">
        <v>0</v>
      </c>
      <c r="H96" s="455">
        <f>SUM(E96+F96-G96)</f>
        <v>0</v>
      </c>
    </row>
    <row r="97" spans="2:8" ht="50.25" customHeight="1">
      <c r="B97" s="601" t="s">
        <v>455</v>
      </c>
      <c r="C97" s="552" t="s">
        <v>34</v>
      </c>
      <c r="D97" s="552" t="s">
        <v>35</v>
      </c>
      <c r="E97" s="552" t="s">
        <v>282</v>
      </c>
      <c r="F97" s="554" t="s">
        <v>285</v>
      </c>
      <c r="G97" s="652"/>
      <c r="H97" s="599"/>
    </row>
    <row r="98" spans="1:8" ht="15.75" customHeight="1" thickBot="1">
      <c r="A98" s="10" t="s">
        <v>192</v>
      </c>
      <c r="B98" s="664">
        <v>1</v>
      </c>
      <c r="C98" s="674" t="s">
        <v>39</v>
      </c>
      <c r="D98" s="674">
        <v>2</v>
      </c>
      <c r="E98" s="675" t="s">
        <v>402</v>
      </c>
      <c r="F98" s="676" t="s">
        <v>403</v>
      </c>
      <c r="G98" s="652"/>
      <c r="H98" s="599"/>
    </row>
    <row r="99" spans="1:8" ht="69" customHeight="1" thickBot="1">
      <c r="A99" s="10" t="s">
        <v>41</v>
      </c>
      <c r="B99" s="677" t="s">
        <v>456</v>
      </c>
      <c r="C99" s="654" t="s">
        <v>457</v>
      </c>
      <c r="D99" s="655" t="s">
        <v>194</v>
      </c>
      <c r="E99" s="656">
        <v>0</v>
      </c>
      <c r="F99" s="657">
        <v>0</v>
      </c>
      <c r="G99" s="652"/>
      <c r="H99" s="599"/>
    </row>
    <row r="100" spans="2:8" ht="53.25" customHeight="1">
      <c r="B100" s="614" t="s">
        <v>458</v>
      </c>
      <c r="C100" s="678" t="s">
        <v>34</v>
      </c>
      <c r="D100" s="678" t="s">
        <v>35</v>
      </c>
      <c r="E100" s="679" t="s">
        <v>459</v>
      </c>
      <c r="F100" s="680" t="s">
        <v>141</v>
      </c>
      <c r="G100" s="681"/>
      <c r="H100" s="596"/>
    </row>
    <row r="101" spans="1:8" ht="15.75" customHeight="1" thickBot="1">
      <c r="A101" s="10" t="s">
        <v>192</v>
      </c>
      <c r="B101" s="682">
        <v>1</v>
      </c>
      <c r="C101" s="674" t="s">
        <v>39</v>
      </c>
      <c r="D101" s="674">
        <v>2</v>
      </c>
      <c r="E101" s="675" t="s">
        <v>402</v>
      </c>
      <c r="F101" s="676" t="s">
        <v>403</v>
      </c>
      <c r="G101" s="683"/>
      <c r="H101" s="588"/>
    </row>
    <row r="102" spans="1:8" ht="42" customHeight="1">
      <c r="A102" s="10" t="s">
        <v>41</v>
      </c>
      <c r="B102" s="684" t="s">
        <v>460</v>
      </c>
      <c r="C102" s="685"/>
      <c r="D102" s="686">
        <v>402</v>
      </c>
      <c r="E102" s="687">
        <v>0</v>
      </c>
      <c r="F102" s="688">
        <v>3400</v>
      </c>
      <c r="G102" s="689"/>
      <c r="H102" s="578"/>
    </row>
    <row r="103" spans="1:8" ht="120.75" customHeight="1" thickBot="1">
      <c r="A103" s="10" t="s">
        <v>41</v>
      </c>
      <c r="B103" s="641" t="s">
        <v>461</v>
      </c>
      <c r="C103" s="690"/>
      <c r="D103" s="691">
        <v>403</v>
      </c>
      <c r="E103" s="692">
        <v>0</v>
      </c>
      <c r="F103" s="693">
        <v>0</v>
      </c>
      <c r="G103" s="694"/>
      <c r="H103" s="583"/>
    </row>
    <row r="104" spans="2:8" ht="16.5" customHeight="1" thickBot="1">
      <c r="B104" s="695"/>
      <c r="C104" s="696" t="s">
        <v>462</v>
      </c>
      <c r="D104" s="697"/>
      <c r="E104" s="697"/>
      <c r="F104" s="697"/>
      <c r="G104" s="697"/>
      <c r="H104" s="698"/>
    </row>
    <row r="105" spans="2:8" ht="16.5" customHeight="1" thickBot="1">
      <c r="B105" s="290" t="s">
        <v>118</v>
      </c>
      <c r="C105" s="291" t="s">
        <v>34</v>
      </c>
      <c r="D105" s="699" t="s">
        <v>35</v>
      </c>
      <c r="E105" s="700" t="s">
        <v>463</v>
      </c>
      <c r="F105" s="701"/>
      <c r="G105" s="702" t="s">
        <v>464</v>
      </c>
      <c r="H105" s="703"/>
    </row>
    <row r="106" spans="2:8" ht="38.25" customHeight="1">
      <c r="B106" s="295"/>
      <c r="C106" s="296"/>
      <c r="D106" s="704"/>
      <c r="E106" s="55" t="s">
        <v>282</v>
      </c>
      <c r="F106" s="57" t="s">
        <v>285</v>
      </c>
      <c r="G106" s="55" t="s">
        <v>282</v>
      </c>
      <c r="H106" s="57" t="s">
        <v>285</v>
      </c>
    </row>
    <row r="107" spans="1:8" ht="13.5" customHeight="1" thickBot="1">
      <c r="A107" s="10" t="s">
        <v>192</v>
      </c>
      <c r="B107" s="705">
        <v>1</v>
      </c>
      <c r="C107" s="301" t="s">
        <v>39</v>
      </c>
      <c r="D107" s="301">
        <v>2</v>
      </c>
      <c r="E107" s="706">
        <v>3</v>
      </c>
      <c r="F107" s="706">
        <v>4</v>
      </c>
      <c r="G107" s="706">
        <v>5</v>
      </c>
      <c r="H107" s="707">
        <v>6</v>
      </c>
    </row>
    <row r="108" spans="1:8" ht="39" customHeight="1">
      <c r="A108" s="10" t="s">
        <v>41</v>
      </c>
      <c r="B108" s="708" t="s">
        <v>465</v>
      </c>
      <c r="C108" s="559" t="s">
        <v>466</v>
      </c>
      <c r="D108" s="709" t="s">
        <v>467</v>
      </c>
      <c r="E108" s="710">
        <v>516300</v>
      </c>
      <c r="F108" s="710">
        <v>449128</v>
      </c>
      <c r="G108" s="215">
        <v>0</v>
      </c>
      <c r="H108" s="711">
        <v>0</v>
      </c>
    </row>
    <row r="109" spans="1:8" ht="38.25" customHeight="1">
      <c r="A109" s="10" t="s">
        <v>41</v>
      </c>
      <c r="B109" s="567" t="s">
        <v>468</v>
      </c>
      <c r="C109" s="565" t="s">
        <v>469</v>
      </c>
      <c r="D109" s="712" t="s">
        <v>470</v>
      </c>
      <c r="E109" s="222">
        <v>494993</v>
      </c>
      <c r="F109" s="222">
        <f>467887-34634</f>
        <v>433253</v>
      </c>
      <c r="G109" s="222">
        <v>0</v>
      </c>
      <c r="H109" s="592">
        <v>0</v>
      </c>
    </row>
    <row r="110" spans="1:8" ht="39" customHeight="1">
      <c r="A110" s="10" t="s">
        <v>41</v>
      </c>
      <c r="B110" s="708" t="s">
        <v>471</v>
      </c>
      <c r="C110" s="565" t="s">
        <v>472</v>
      </c>
      <c r="D110" s="712" t="s">
        <v>473</v>
      </c>
      <c r="E110" s="371">
        <v>0</v>
      </c>
      <c r="F110" s="371">
        <v>0</v>
      </c>
      <c r="G110" s="222">
        <v>0</v>
      </c>
      <c r="H110" s="592">
        <v>0</v>
      </c>
    </row>
    <row r="111" spans="1:8" ht="14.25" customHeight="1">
      <c r="A111" s="10" t="s">
        <v>41</v>
      </c>
      <c r="B111" s="567" t="s">
        <v>474</v>
      </c>
      <c r="C111" s="565" t="s">
        <v>475</v>
      </c>
      <c r="D111" s="712" t="s">
        <v>476</v>
      </c>
      <c r="E111" s="222">
        <v>0</v>
      </c>
      <c r="F111" s="222">
        <v>0</v>
      </c>
      <c r="G111" s="222">
        <v>4707</v>
      </c>
      <c r="H111" s="592">
        <v>5963</v>
      </c>
    </row>
    <row r="112" spans="1:8" ht="15.75" customHeight="1">
      <c r="A112" s="10" t="s">
        <v>41</v>
      </c>
      <c r="B112" s="708" t="s">
        <v>477</v>
      </c>
      <c r="C112" s="565" t="s">
        <v>478</v>
      </c>
      <c r="D112" s="712" t="s">
        <v>479</v>
      </c>
      <c r="E112" s="371">
        <v>40499</v>
      </c>
      <c r="F112" s="371">
        <v>0</v>
      </c>
      <c r="G112" s="222">
        <v>74879</v>
      </c>
      <c r="H112" s="592">
        <v>115101</v>
      </c>
    </row>
    <row r="113" spans="1:8" ht="13.5" customHeight="1">
      <c r="A113" s="10" t="s">
        <v>41</v>
      </c>
      <c r="B113" s="708" t="s">
        <v>480</v>
      </c>
      <c r="C113" s="713" t="s">
        <v>481</v>
      </c>
      <c r="D113" s="714" t="s">
        <v>482</v>
      </c>
      <c r="E113" s="371">
        <v>0</v>
      </c>
      <c r="F113" s="371">
        <v>0</v>
      </c>
      <c r="G113" s="371">
        <v>0</v>
      </c>
      <c r="H113" s="592">
        <v>0</v>
      </c>
    </row>
    <row r="114" spans="1:8" ht="13.5" customHeight="1">
      <c r="A114" s="10" t="s">
        <v>41</v>
      </c>
      <c r="B114" s="567" t="s">
        <v>249</v>
      </c>
      <c r="C114" s="713" t="s">
        <v>483</v>
      </c>
      <c r="D114" s="714" t="s">
        <v>484</v>
      </c>
      <c r="E114" s="371">
        <v>0</v>
      </c>
      <c r="F114" s="371">
        <v>0</v>
      </c>
      <c r="G114" s="371">
        <v>1256</v>
      </c>
      <c r="H114" s="592"/>
    </row>
    <row r="115" spans="1:8" ht="15.75" customHeight="1" thickBot="1">
      <c r="A115" s="10" t="s">
        <v>41</v>
      </c>
      <c r="B115" s="715" t="s">
        <v>217</v>
      </c>
      <c r="C115" s="716" t="s">
        <v>485</v>
      </c>
      <c r="D115" s="717" t="s">
        <v>466</v>
      </c>
      <c r="E115" s="231">
        <f>SUM(E108+E110+E111+E112+E113+E114)</f>
        <v>556799</v>
      </c>
      <c r="F115" s="231">
        <f>SUM(F108+F110+F111+F112+F113+F114)</f>
        <v>449128</v>
      </c>
      <c r="G115" s="231">
        <f>SUM(G108+G110+G111+G112+G113+G114)</f>
        <v>80842</v>
      </c>
      <c r="H115" s="575">
        <f>SUM(H108+H110+H111+H112+H113+H114)</f>
        <v>121064</v>
      </c>
    </row>
    <row r="116" spans="1:8" ht="90.75" customHeight="1">
      <c r="A116" s="10" t="s">
        <v>41</v>
      </c>
      <c r="B116" s="633" t="s">
        <v>486</v>
      </c>
      <c r="C116" s="559" t="s">
        <v>487</v>
      </c>
      <c r="D116" s="709" t="s">
        <v>469</v>
      </c>
      <c r="E116" s="710">
        <v>0</v>
      </c>
      <c r="F116" s="710">
        <v>0</v>
      </c>
      <c r="G116" s="215">
        <v>0</v>
      </c>
      <c r="H116" s="711">
        <v>0</v>
      </c>
    </row>
    <row r="117" spans="1:8" ht="25.5">
      <c r="A117" s="10" t="s">
        <v>41</v>
      </c>
      <c r="B117" s="567" t="s">
        <v>468</v>
      </c>
      <c r="C117" s="565" t="s">
        <v>488</v>
      </c>
      <c r="D117" s="712" t="s">
        <v>489</v>
      </c>
      <c r="E117" s="222">
        <v>0</v>
      </c>
      <c r="F117" s="222">
        <v>0</v>
      </c>
      <c r="G117" s="222">
        <v>0</v>
      </c>
      <c r="H117" s="592">
        <v>0</v>
      </c>
    </row>
    <row r="118" spans="1:8" ht="41.25" customHeight="1">
      <c r="A118" s="10" t="s">
        <v>41</v>
      </c>
      <c r="B118" s="708" t="s">
        <v>471</v>
      </c>
      <c r="C118" s="565" t="s">
        <v>490</v>
      </c>
      <c r="D118" s="712" t="s">
        <v>491</v>
      </c>
      <c r="E118" s="371">
        <v>0</v>
      </c>
      <c r="F118" s="371">
        <v>0</v>
      </c>
      <c r="G118" s="222">
        <v>0</v>
      </c>
      <c r="H118" s="592">
        <v>0</v>
      </c>
    </row>
    <row r="119" spans="1:8" ht="12.75">
      <c r="A119" s="10" t="s">
        <v>41</v>
      </c>
      <c r="B119" s="567" t="s">
        <v>474</v>
      </c>
      <c r="C119" s="718" t="s">
        <v>492</v>
      </c>
      <c r="D119" s="712" t="s">
        <v>493</v>
      </c>
      <c r="E119" s="222">
        <v>0</v>
      </c>
      <c r="F119" s="222">
        <v>0</v>
      </c>
      <c r="G119" s="222">
        <v>0</v>
      </c>
      <c r="H119" s="223">
        <v>0</v>
      </c>
    </row>
    <row r="120" spans="1:8" ht="12.75">
      <c r="A120" s="10" t="s">
        <v>41</v>
      </c>
      <c r="B120" s="570" t="s">
        <v>223</v>
      </c>
      <c r="C120" s="712" t="s">
        <v>494</v>
      </c>
      <c r="D120" s="712" t="s">
        <v>472</v>
      </c>
      <c r="E120" s="222">
        <v>5402</v>
      </c>
      <c r="F120" s="222">
        <v>0</v>
      </c>
      <c r="G120" s="222">
        <v>0</v>
      </c>
      <c r="H120" s="223">
        <v>0</v>
      </c>
    </row>
    <row r="121" spans="1:8" ht="13.5" thickBot="1">
      <c r="A121" s="10" t="s">
        <v>41</v>
      </c>
      <c r="B121" s="719" t="s">
        <v>217</v>
      </c>
      <c r="C121" s="720" t="s">
        <v>495</v>
      </c>
      <c r="D121" s="721" t="s">
        <v>475</v>
      </c>
      <c r="E121" s="573">
        <f>SUM(E116+E118+E119+E120)</f>
        <v>5402</v>
      </c>
      <c r="F121" s="573">
        <f>SUM(F116+F118+F119+F120)</f>
        <v>0</v>
      </c>
      <c r="G121" s="573">
        <f>SUM(G116+G118+G119+G120)</f>
        <v>0</v>
      </c>
      <c r="H121" s="573">
        <f>SUM(H116+H118+H119+H120)</f>
        <v>0</v>
      </c>
    </row>
    <row r="122" spans="1:8" ht="91.5" customHeight="1" thickBot="1">
      <c r="A122" s="10" t="s">
        <v>41</v>
      </c>
      <c r="B122" s="722" t="s">
        <v>496</v>
      </c>
      <c r="C122" s="723" t="s">
        <v>497</v>
      </c>
      <c r="D122" s="724" t="s">
        <v>498</v>
      </c>
      <c r="E122" s="656">
        <v>5396</v>
      </c>
      <c r="F122" s="656">
        <v>0</v>
      </c>
      <c r="G122" s="656">
        <v>0</v>
      </c>
      <c r="H122" s="657">
        <v>0</v>
      </c>
    </row>
    <row r="123" spans="2:8" ht="16.5" thickBot="1">
      <c r="B123" s="725" t="s">
        <v>499</v>
      </c>
      <c r="C123" s="726"/>
      <c r="D123" s="726"/>
      <c r="E123" s="726"/>
      <c r="F123" s="726"/>
      <c r="G123" s="727"/>
      <c r="H123" s="728"/>
    </row>
    <row r="124" spans="2:8" ht="51.75" customHeight="1">
      <c r="B124" s="601" t="s">
        <v>118</v>
      </c>
      <c r="C124" s="56" t="s">
        <v>34</v>
      </c>
      <c r="D124" s="56" t="s">
        <v>35</v>
      </c>
      <c r="E124" s="55" t="s">
        <v>314</v>
      </c>
      <c r="F124" s="57" t="s">
        <v>500</v>
      </c>
      <c r="G124" s="652"/>
      <c r="H124" s="588"/>
    </row>
    <row r="125" spans="1:8" ht="14.25" customHeight="1" thickBot="1">
      <c r="A125" s="10" t="s">
        <v>192</v>
      </c>
      <c r="B125" s="729">
        <v>1</v>
      </c>
      <c r="C125" s="730" t="s">
        <v>39</v>
      </c>
      <c r="D125" s="730">
        <v>2</v>
      </c>
      <c r="E125" s="731" t="s">
        <v>402</v>
      </c>
      <c r="F125" s="732" t="s">
        <v>403</v>
      </c>
      <c r="G125" s="652"/>
      <c r="H125" s="588"/>
    </row>
    <row r="126" spans="1:8" ht="12.75">
      <c r="A126" s="733" t="s">
        <v>41</v>
      </c>
      <c r="B126" s="605" t="s">
        <v>501</v>
      </c>
      <c r="C126" s="734" t="s">
        <v>502</v>
      </c>
      <c r="D126" s="735" t="s">
        <v>288</v>
      </c>
      <c r="E126" s="604">
        <v>3095141</v>
      </c>
      <c r="F126" s="736">
        <v>4509681</v>
      </c>
      <c r="G126" s="683"/>
      <c r="H126" s="588"/>
    </row>
    <row r="127" spans="1:8" ht="12.75">
      <c r="A127" s="737" t="s">
        <v>41</v>
      </c>
      <c r="B127" s="605" t="s">
        <v>503</v>
      </c>
      <c r="C127" s="716" t="s">
        <v>504</v>
      </c>
      <c r="D127" s="569" t="s">
        <v>289</v>
      </c>
      <c r="E127" s="648">
        <v>4244932</v>
      </c>
      <c r="F127" s="226">
        <v>4388768</v>
      </c>
      <c r="G127" s="652"/>
      <c r="H127" s="588"/>
    </row>
    <row r="128" spans="1:8" ht="12.75">
      <c r="A128" s="737" t="s">
        <v>41</v>
      </c>
      <c r="B128" s="605" t="s">
        <v>505</v>
      </c>
      <c r="C128" s="716" t="s">
        <v>506</v>
      </c>
      <c r="D128" s="569" t="s">
        <v>291</v>
      </c>
      <c r="E128" s="648">
        <v>1050995</v>
      </c>
      <c r="F128" s="648">
        <v>1059265</v>
      </c>
      <c r="G128" s="738"/>
      <c r="H128" s="264"/>
    </row>
    <row r="129" spans="1:8" ht="12.75">
      <c r="A129" s="737" t="s">
        <v>41</v>
      </c>
      <c r="B129" s="605" t="s">
        <v>507</v>
      </c>
      <c r="C129" s="716" t="s">
        <v>508</v>
      </c>
      <c r="D129" s="569" t="s">
        <v>292</v>
      </c>
      <c r="E129" s="648">
        <v>2607974</v>
      </c>
      <c r="F129" s="739">
        <v>2285017</v>
      </c>
      <c r="G129" s="577"/>
      <c r="H129" s="577"/>
    </row>
    <row r="130" spans="1:8" ht="12.75">
      <c r="A130" s="737" t="s">
        <v>41</v>
      </c>
      <c r="B130" s="605" t="s">
        <v>509</v>
      </c>
      <c r="C130" s="716" t="s">
        <v>510</v>
      </c>
      <c r="D130" s="569" t="s">
        <v>294</v>
      </c>
      <c r="E130" s="648">
        <v>1786486</v>
      </c>
      <c r="F130" s="226">
        <v>1709632</v>
      </c>
      <c r="G130" s="577"/>
      <c r="H130" s="577"/>
    </row>
    <row r="131" spans="1:8" ht="23.25" customHeight="1">
      <c r="A131" s="737" t="s">
        <v>41</v>
      </c>
      <c r="B131" s="740" t="s">
        <v>511</v>
      </c>
      <c r="C131" s="741" t="s">
        <v>512</v>
      </c>
      <c r="D131" s="96" t="s">
        <v>301</v>
      </c>
      <c r="E131" s="742">
        <f>SUM(E126:E130)</f>
        <v>12785528</v>
      </c>
      <c r="F131" s="496">
        <f>SUM(F126:F130)</f>
        <v>13952363</v>
      </c>
      <c r="G131" s="577"/>
      <c r="H131" s="577"/>
    </row>
    <row r="132" spans="1:8" ht="49.5" customHeight="1">
      <c r="A132" s="737" t="s">
        <v>41</v>
      </c>
      <c r="B132" s="605" t="s">
        <v>513</v>
      </c>
      <c r="C132" s="716" t="s">
        <v>514</v>
      </c>
      <c r="D132" s="569" t="s">
        <v>515</v>
      </c>
      <c r="E132" s="222">
        <v>0</v>
      </c>
      <c r="F132" s="223">
        <v>-73</v>
      </c>
      <c r="G132" s="577"/>
      <c r="H132" s="577"/>
    </row>
    <row r="133" spans="1:8" ht="28.5" customHeight="1" thickBot="1">
      <c r="A133" s="743" t="s">
        <v>41</v>
      </c>
      <c r="B133" s="744" t="s">
        <v>516</v>
      </c>
      <c r="C133" s="745" t="s">
        <v>517</v>
      </c>
      <c r="D133" s="746" t="s">
        <v>518</v>
      </c>
      <c r="E133" s="260">
        <v>25644</v>
      </c>
      <c r="F133" s="261">
        <v>-63633</v>
      </c>
      <c r="G133" s="747"/>
      <c r="H133" s="577"/>
    </row>
    <row r="134" spans="2:7" ht="16.5" thickBot="1">
      <c r="B134" s="748"/>
      <c r="C134" s="331" t="s">
        <v>519</v>
      </c>
      <c r="D134" s="749"/>
      <c r="E134" s="750"/>
      <c r="F134" s="751"/>
      <c r="G134" s="577"/>
    </row>
    <row r="135" spans="2:8" ht="53.25" customHeight="1">
      <c r="B135" s="551" t="s">
        <v>118</v>
      </c>
      <c r="C135" s="552" t="s">
        <v>34</v>
      </c>
      <c r="D135" s="552" t="s">
        <v>35</v>
      </c>
      <c r="E135" s="552" t="s">
        <v>282</v>
      </c>
      <c r="F135" s="554" t="s">
        <v>285</v>
      </c>
      <c r="G135" s="577"/>
      <c r="H135" s="577"/>
    </row>
    <row r="136" spans="1:8" ht="13.5" thickBot="1">
      <c r="A136" s="10" t="s">
        <v>192</v>
      </c>
      <c r="B136" s="664">
        <v>1</v>
      </c>
      <c r="C136" s="674" t="s">
        <v>39</v>
      </c>
      <c r="D136" s="674">
        <v>2</v>
      </c>
      <c r="E136" s="675" t="s">
        <v>402</v>
      </c>
      <c r="F136" s="676" t="s">
        <v>403</v>
      </c>
      <c r="G136" s="577"/>
      <c r="H136" s="577"/>
    </row>
    <row r="137" spans="1:8" ht="12.75">
      <c r="A137" s="10" t="s">
        <v>41</v>
      </c>
      <c r="B137" s="752" t="s">
        <v>520</v>
      </c>
      <c r="C137" s="753"/>
      <c r="D137" s="754" t="s">
        <v>502</v>
      </c>
      <c r="E137" s="102">
        <f>SUM(E138+E139+E140+E141+E145)</f>
        <v>3647</v>
      </c>
      <c r="F137" s="103">
        <f>SUM(F138+F139+F140+F141+F145)</f>
        <v>787</v>
      </c>
      <c r="G137" s="755"/>
      <c r="H137" s="755"/>
    </row>
    <row r="138" spans="1:8" ht="25.5" customHeight="1">
      <c r="A138" s="10" t="s">
        <v>41</v>
      </c>
      <c r="B138" s="756" t="s">
        <v>521</v>
      </c>
      <c r="C138" s="757"/>
      <c r="D138" s="758" t="s">
        <v>522</v>
      </c>
      <c r="E138" s="74">
        <v>0</v>
      </c>
      <c r="F138" s="75">
        <v>0</v>
      </c>
      <c r="G138" s="755"/>
      <c r="H138" s="755"/>
    </row>
    <row r="139" spans="1:8" ht="15.75" customHeight="1">
      <c r="A139" s="10" t="s">
        <v>41</v>
      </c>
      <c r="B139" s="759" t="s">
        <v>523</v>
      </c>
      <c r="C139" s="757"/>
      <c r="D139" s="758" t="s">
        <v>524</v>
      </c>
      <c r="E139" s="74">
        <v>0</v>
      </c>
      <c r="F139" s="75">
        <v>0</v>
      </c>
      <c r="G139" s="755"/>
      <c r="H139" s="755"/>
    </row>
    <row r="140" spans="1:8" ht="15" customHeight="1">
      <c r="A140" s="10" t="s">
        <v>41</v>
      </c>
      <c r="B140" s="760" t="s">
        <v>474</v>
      </c>
      <c r="C140" s="761"/>
      <c r="D140" s="758" t="s">
        <v>525</v>
      </c>
      <c r="E140" s="74">
        <v>3562</v>
      </c>
      <c r="F140" s="75">
        <v>0</v>
      </c>
      <c r="G140" s="755"/>
      <c r="H140" s="755"/>
    </row>
    <row r="141" spans="1:8" ht="26.25" customHeight="1">
      <c r="A141" s="10" t="s">
        <v>41</v>
      </c>
      <c r="B141" s="759" t="s">
        <v>526</v>
      </c>
      <c r="C141" s="757"/>
      <c r="D141" s="762" t="s">
        <v>527</v>
      </c>
      <c r="E141" s="80">
        <f>SUM(E142+E143+E144)</f>
        <v>0</v>
      </c>
      <c r="F141" s="81">
        <f>SUM(F142+F143+F144)</f>
        <v>702</v>
      </c>
      <c r="G141" s="755"/>
      <c r="H141" s="755"/>
    </row>
    <row r="142" spans="1:8" ht="25.5" customHeight="1">
      <c r="A142" s="10" t="s">
        <v>41</v>
      </c>
      <c r="B142" s="759" t="s">
        <v>528</v>
      </c>
      <c r="C142" s="761"/>
      <c r="D142" s="758" t="s">
        <v>529</v>
      </c>
      <c r="E142" s="74">
        <v>0</v>
      </c>
      <c r="F142" s="75">
        <v>702</v>
      </c>
      <c r="G142" s="755"/>
      <c r="H142" s="755"/>
    </row>
    <row r="143" spans="1:8" ht="27.75" customHeight="1">
      <c r="A143" s="10" t="s">
        <v>41</v>
      </c>
      <c r="B143" s="759" t="s">
        <v>530</v>
      </c>
      <c r="C143" s="763"/>
      <c r="D143" s="764">
        <v>716</v>
      </c>
      <c r="E143" s="74">
        <v>0</v>
      </c>
      <c r="F143" s="75">
        <v>0</v>
      </c>
      <c r="G143" s="755"/>
      <c r="H143" s="755"/>
    </row>
    <row r="144" spans="1:8" ht="15.75" customHeight="1">
      <c r="A144" s="10" t="s">
        <v>41</v>
      </c>
      <c r="B144" s="759" t="s">
        <v>531</v>
      </c>
      <c r="C144" s="763"/>
      <c r="D144" s="764">
        <v>717</v>
      </c>
      <c r="E144" s="74">
        <v>0</v>
      </c>
      <c r="F144" s="75">
        <v>0</v>
      </c>
      <c r="G144" s="755"/>
      <c r="H144" s="755"/>
    </row>
    <row r="145" spans="1:10" ht="12.75" customHeight="1">
      <c r="A145" s="10" t="s">
        <v>41</v>
      </c>
      <c r="B145" s="756" t="s">
        <v>249</v>
      </c>
      <c r="C145" s="763"/>
      <c r="D145" s="764">
        <v>718</v>
      </c>
      <c r="E145" s="74">
        <v>85</v>
      </c>
      <c r="F145" s="75">
        <v>85</v>
      </c>
      <c r="G145" s="755"/>
      <c r="H145" s="755"/>
      <c r="I145" s="765"/>
      <c r="J145" s="765"/>
    </row>
    <row r="146" spans="1:8" ht="12.75">
      <c r="A146" s="10" t="s">
        <v>41</v>
      </c>
      <c r="B146" s="766" t="s">
        <v>532</v>
      </c>
      <c r="C146" s="767"/>
      <c r="D146" s="768">
        <v>720</v>
      </c>
      <c r="E146" s="80">
        <f>SUM(E147:E149)+E153</f>
        <v>11366215</v>
      </c>
      <c r="F146" s="81">
        <f>SUM(F147:F149)+F153</f>
        <v>9056377</v>
      </c>
      <c r="G146" s="755"/>
      <c r="H146" s="755"/>
    </row>
    <row r="147" spans="1:8" ht="24">
      <c r="A147" s="10" t="s">
        <v>41</v>
      </c>
      <c r="B147" s="759" t="s">
        <v>533</v>
      </c>
      <c r="C147" s="763"/>
      <c r="D147" s="764">
        <v>721</v>
      </c>
      <c r="E147" s="74">
        <v>2351275</v>
      </c>
      <c r="F147" s="75">
        <v>1429987</v>
      </c>
      <c r="G147" s="755"/>
      <c r="H147" s="755"/>
    </row>
    <row r="148" spans="1:8" ht="16.5" customHeight="1">
      <c r="A148" s="10" t="s">
        <v>41</v>
      </c>
      <c r="B148" s="760" t="s">
        <v>474</v>
      </c>
      <c r="C148" s="763"/>
      <c r="D148" s="764">
        <v>722</v>
      </c>
      <c r="E148" s="74">
        <v>0</v>
      </c>
      <c r="F148" s="75">
        <v>0</v>
      </c>
      <c r="G148" s="755"/>
      <c r="H148" s="755"/>
    </row>
    <row r="149" spans="1:8" ht="24" customHeight="1">
      <c r="A149" s="10" t="s">
        <v>41</v>
      </c>
      <c r="B149" s="759" t="s">
        <v>526</v>
      </c>
      <c r="C149" s="763"/>
      <c r="D149" s="768">
        <v>723</v>
      </c>
      <c r="E149" s="80">
        <f>SUM(E150+E151+E152)</f>
        <v>9014940</v>
      </c>
      <c r="F149" s="81">
        <f>SUM(F150+F151+F152)</f>
        <v>7626390</v>
      </c>
      <c r="G149" s="755"/>
      <c r="H149" s="755"/>
    </row>
    <row r="150" spans="1:8" ht="24.75" customHeight="1">
      <c r="A150" s="10" t="s">
        <v>41</v>
      </c>
      <c r="B150" s="759" t="s">
        <v>528</v>
      </c>
      <c r="C150" s="763"/>
      <c r="D150" s="764">
        <v>724</v>
      </c>
      <c r="E150" s="74">
        <v>9014940</v>
      </c>
      <c r="F150" s="75">
        <v>7626390</v>
      </c>
      <c r="G150" s="755"/>
      <c r="H150" s="755"/>
    </row>
    <row r="151" spans="1:8" ht="27" customHeight="1">
      <c r="A151" s="10" t="s">
        <v>41</v>
      </c>
      <c r="B151" s="759" t="s">
        <v>530</v>
      </c>
      <c r="C151" s="763"/>
      <c r="D151" s="764">
        <v>725</v>
      </c>
      <c r="E151" s="74">
        <v>0</v>
      </c>
      <c r="F151" s="75">
        <v>0</v>
      </c>
      <c r="G151" s="755"/>
      <c r="H151" s="755"/>
    </row>
    <row r="152" spans="1:8" ht="15" customHeight="1">
      <c r="A152" s="10" t="s">
        <v>41</v>
      </c>
      <c r="B152" s="759" t="s">
        <v>531</v>
      </c>
      <c r="C152" s="763"/>
      <c r="D152" s="764">
        <v>726</v>
      </c>
      <c r="E152" s="74">
        <v>0</v>
      </c>
      <c r="F152" s="75">
        <v>0</v>
      </c>
      <c r="G152" s="755"/>
      <c r="H152" s="755"/>
    </row>
    <row r="153" spans="1:8" ht="15" customHeight="1" thickBot="1">
      <c r="A153" s="10" t="s">
        <v>41</v>
      </c>
      <c r="B153" s="756" t="s">
        <v>249</v>
      </c>
      <c r="C153" s="769"/>
      <c r="D153" s="770">
        <v>727</v>
      </c>
      <c r="E153" s="159">
        <v>0</v>
      </c>
      <c r="F153" s="112">
        <v>0</v>
      </c>
      <c r="G153" s="755"/>
      <c r="H153" s="755"/>
    </row>
    <row r="154" spans="2:8" ht="15.75" customHeight="1" thickBot="1">
      <c r="B154" s="331"/>
      <c r="C154" s="331" t="s">
        <v>534</v>
      </c>
      <c r="D154" s="771"/>
      <c r="E154" s="771"/>
      <c r="F154" s="771"/>
      <c r="G154" s="765"/>
      <c r="H154" s="772"/>
    </row>
    <row r="155" spans="2:9" ht="47.25" customHeight="1">
      <c r="B155" s="601" t="s">
        <v>118</v>
      </c>
      <c r="C155" s="56" t="s">
        <v>34</v>
      </c>
      <c r="D155" s="56" t="s">
        <v>35</v>
      </c>
      <c r="E155" s="55" t="s">
        <v>314</v>
      </c>
      <c r="F155" s="57" t="s">
        <v>500</v>
      </c>
      <c r="G155" s="689"/>
      <c r="H155" s="578"/>
      <c r="I155" s="48"/>
    </row>
    <row r="156" spans="1:9" ht="18.75" customHeight="1" thickBot="1">
      <c r="A156" s="10" t="s">
        <v>192</v>
      </c>
      <c r="B156" s="773">
        <v>1</v>
      </c>
      <c r="C156" s="580" t="s">
        <v>39</v>
      </c>
      <c r="D156" s="580">
        <v>2</v>
      </c>
      <c r="E156" s="581" t="s">
        <v>402</v>
      </c>
      <c r="F156" s="774" t="s">
        <v>403</v>
      </c>
      <c r="G156" s="689"/>
      <c r="H156" s="578"/>
      <c r="I156" s="48"/>
    </row>
    <row r="157" spans="1:9" ht="40.5" customHeight="1">
      <c r="A157" s="10" t="s">
        <v>41</v>
      </c>
      <c r="B157" s="752" t="s">
        <v>535</v>
      </c>
      <c r="C157" s="775" t="s">
        <v>536</v>
      </c>
      <c r="D157" s="776" t="s">
        <v>537</v>
      </c>
      <c r="E157" s="102">
        <f>SUM(E158:E159)</f>
        <v>186</v>
      </c>
      <c r="F157" s="102">
        <f>SUM(F158:F159)</f>
        <v>5174</v>
      </c>
      <c r="G157" s="683"/>
      <c r="H157" s="588"/>
      <c r="I157" s="48"/>
    </row>
    <row r="158" spans="1:9" ht="38.25" customHeight="1">
      <c r="A158" s="10" t="s">
        <v>41</v>
      </c>
      <c r="B158" s="756" t="s">
        <v>538</v>
      </c>
      <c r="C158" s="635"/>
      <c r="D158" s="777" t="s">
        <v>539</v>
      </c>
      <c r="E158" s="74">
        <v>0</v>
      </c>
      <c r="F158" s="778">
        <v>40</v>
      </c>
      <c r="G158" s="652"/>
      <c r="H158" s="588"/>
      <c r="I158" s="48"/>
    </row>
    <row r="159" spans="1:9" ht="39" customHeight="1" thickBot="1">
      <c r="A159" s="10" t="s">
        <v>41</v>
      </c>
      <c r="B159" s="779" t="s">
        <v>540</v>
      </c>
      <c r="C159" s="642"/>
      <c r="D159" s="780" t="s">
        <v>541</v>
      </c>
      <c r="E159" s="159">
        <v>186</v>
      </c>
      <c r="F159" s="781">
        <v>5134</v>
      </c>
      <c r="G159" s="652"/>
      <c r="H159" s="588"/>
      <c r="I159" s="48"/>
    </row>
    <row r="160" spans="2:9" ht="5.25" customHeight="1" thickBot="1">
      <c r="B160" s="782"/>
      <c r="C160" s="783"/>
      <c r="D160" s="784"/>
      <c r="E160" s="785"/>
      <c r="F160" s="786"/>
      <c r="G160" s="587"/>
      <c r="H160" s="588"/>
      <c r="I160" s="48"/>
    </row>
    <row r="161" spans="2:9" ht="49.5" customHeight="1">
      <c r="B161" s="601" t="s">
        <v>118</v>
      </c>
      <c r="C161" s="56" t="s">
        <v>34</v>
      </c>
      <c r="D161" s="56" t="s">
        <v>35</v>
      </c>
      <c r="E161" s="398" t="s">
        <v>282</v>
      </c>
      <c r="F161" s="398" t="s">
        <v>542</v>
      </c>
      <c r="G161" s="398" t="s">
        <v>543</v>
      </c>
      <c r="H161" s="787" t="s">
        <v>285</v>
      </c>
      <c r="I161" s="48"/>
    </row>
    <row r="162" spans="1:9" ht="13.5" thickBot="1">
      <c r="A162" s="10" t="s">
        <v>192</v>
      </c>
      <c r="B162" s="788">
        <v>1</v>
      </c>
      <c r="C162" s="401" t="s">
        <v>39</v>
      </c>
      <c r="D162" s="401">
        <v>2</v>
      </c>
      <c r="E162" s="556">
        <v>3</v>
      </c>
      <c r="F162" s="556">
        <v>4</v>
      </c>
      <c r="G162" s="556">
        <v>5</v>
      </c>
      <c r="H162" s="557">
        <v>6</v>
      </c>
      <c r="I162" s="48"/>
    </row>
    <row r="163" spans="1:9" ht="12.75">
      <c r="A163" s="10" t="s">
        <v>41</v>
      </c>
      <c r="B163" s="789" t="s">
        <v>544</v>
      </c>
      <c r="C163" s="790" t="s">
        <v>545</v>
      </c>
      <c r="D163" s="776" t="s">
        <v>546</v>
      </c>
      <c r="E163" s="102">
        <f>SUM(E164:E165)</f>
        <v>0</v>
      </c>
      <c r="F163" s="102">
        <f>SUM(F164:F165)</f>
        <v>0</v>
      </c>
      <c r="G163" s="791">
        <f>SUM(G164:G165)</f>
        <v>0</v>
      </c>
      <c r="H163" s="103">
        <f>SUM(H164:H165)</f>
        <v>0</v>
      </c>
      <c r="I163" s="48"/>
    </row>
    <row r="164" spans="1:9" ht="24">
      <c r="A164" s="10" t="s">
        <v>41</v>
      </c>
      <c r="B164" s="792" t="s">
        <v>547</v>
      </c>
      <c r="C164" s="493"/>
      <c r="D164" s="777" t="s">
        <v>548</v>
      </c>
      <c r="E164" s="74">
        <v>0</v>
      </c>
      <c r="F164" s="74">
        <v>0</v>
      </c>
      <c r="G164" s="128">
        <v>0</v>
      </c>
      <c r="H164" s="81">
        <f>SUM(E164+F164-G164)</f>
        <v>0</v>
      </c>
      <c r="I164" s="48"/>
    </row>
    <row r="165" spans="1:9" ht="24.75" thickBot="1">
      <c r="A165" s="10" t="s">
        <v>41</v>
      </c>
      <c r="B165" s="793" t="s">
        <v>540</v>
      </c>
      <c r="C165" s="794"/>
      <c r="D165" s="780" t="s">
        <v>549</v>
      </c>
      <c r="E165" s="159">
        <v>0</v>
      </c>
      <c r="F165" s="159">
        <v>0</v>
      </c>
      <c r="G165" s="316">
        <v>0</v>
      </c>
      <c r="H165" s="795">
        <f>SUM(E165+F165-G165)</f>
        <v>0</v>
      </c>
      <c r="I165" s="48"/>
    </row>
    <row r="166" spans="2:9" ht="12.75">
      <c r="B166" s="796"/>
      <c r="C166" s="797"/>
      <c r="D166" s="798"/>
      <c r="E166" s="799"/>
      <c r="F166" s="799"/>
      <c r="G166" s="800"/>
      <c r="H166" s="799"/>
      <c r="I166" s="48"/>
    </row>
    <row r="167" spans="2:8" ht="12.75">
      <c r="B167" s="318" t="s">
        <v>550</v>
      </c>
      <c r="C167" s="318"/>
      <c r="D167" s="318"/>
      <c r="E167" s="318"/>
      <c r="F167" s="175" t="s">
        <v>132</v>
      </c>
      <c r="G167" s="175"/>
      <c r="H167" s="175"/>
    </row>
    <row r="168" spans="2:8" ht="12.75">
      <c r="B168" s="319" t="s">
        <v>551</v>
      </c>
      <c r="C168" s="319"/>
      <c r="D168" s="319"/>
      <c r="E168" s="321"/>
      <c r="F168" s="528" t="s">
        <v>134</v>
      </c>
      <c r="G168" s="528"/>
      <c r="H168" s="528"/>
    </row>
    <row r="169" spans="2:8" ht="12.75">
      <c r="B169" s="323" t="s">
        <v>552</v>
      </c>
      <c r="C169" s="323"/>
      <c r="D169" s="323"/>
      <c r="F169" s="529"/>
      <c r="G169" s="15"/>
      <c r="H169" s="15"/>
    </row>
  </sheetData>
  <mergeCells count="15">
    <mergeCell ref="G105:H105"/>
    <mergeCell ref="B167:E167"/>
    <mergeCell ref="F168:H168"/>
    <mergeCell ref="B169:D169"/>
    <mergeCell ref="B13:D13"/>
    <mergeCell ref="E13:F13"/>
    <mergeCell ref="D14:E14"/>
    <mergeCell ref="B105:B106"/>
    <mergeCell ref="C105:C106"/>
    <mergeCell ref="D105:D106"/>
    <mergeCell ref="E105:F105"/>
    <mergeCell ref="C9:E9"/>
    <mergeCell ref="C10:F10"/>
    <mergeCell ref="C11:F11"/>
    <mergeCell ref="C12:F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tanya</cp:lastModifiedBy>
  <dcterms:created xsi:type="dcterms:W3CDTF">2007-05-30T13:07:10Z</dcterms:created>
  <dcterms:modified xsi:type="dcterms:W3CDTF">2007-05-30T13:11:23Z</dcterms:modified>
  <cp:category/>
  <cp:version/>
  <cp:contentType/>
  <cp:contentStatus/>
</cp:coreProperties>
</file>